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30" windowWidth="15480" windowHeight="6690" tabRatio="168" activeTab="0"/>
  </bookViews>
  <sheets>
    <sheet name="Parte 2" sheetId="1" r:id="rId1"/>
  </sheets>
  <definedNames>
    <definedName name="_xlnm.Print_Area" localSheetId="0">'Parte 2'!$A$1:$AE$213</definedName>
    <definedName name="_xlnm.Print_Titles" localSheetId="0">'Parte 2'!$2:$3</definedName>
  </definedNames>
  <calcPr fullCalcOnLoad="1"/>
</workbook>
</file>

<file path=xl/sharedStrings.xml><?xml version="1.0" encoding="utf-8"?>
<sst xmlns="http://schemas.openxmlformats.org/spreadsheetml/2006/main" count="1780" uniqueCount="418">
  <si>
    <t>NIDO_MATERNA</t>
  </si>
  <si>
    <t>Arcobaleno</t>
  </si>
  <si>
    <t>S</t>
  </si>
  <si>
    <t>N</t>
  </si>
  <si>
    <t>METANO</t>
  </si>
  <si>
    <t>Borgonuovo</t>
  </si>
  <si>
    <t>Via Paisiello, 39</t>
  </si>
  <si>
    <t>Cialdini</t>
  </si>
  <si>
    <t>Galilei</t>
  </si>
  <si>
    <t>Le Badie</t>
  </si>
  <si>
    <t>Via A. Righi, 79</t>
  </si>
  <si>
    <t>Maliseti</t>
  </si>
  <si>
    <t>Via C. Cefalonia 12</t>
  </si>
  <si>
    <t>S. Lucia</t>
  </si>
  <si>
    <t>Via Bologna, 493</t>
  </si>
  <si>
    <t>Tavola</t>
  </si>
  <si>
    <t>Abatoni</t>
  </si>
  <si>
    <t>Via Bologna, 461</t>
  </si>
  <si>
    <t>Figline</t>
  </si>
  <si>
    <t>Via Cantagallo, 250</t>
  </si>
  <si>
    <t>Galciana</t>
  </si>
  <si>
    <t>Il Pino</t>
  </si>
  <si>
    <t>Via Galcianese, 20/e</t>
  </si>
  <si>
    <t>Paperino</t>
  </si>
  <si>
    <t>S. Paolo</t>
  </si>
  <si>
    <t>Via S. Paolo, 149</t>
  </si>
  <si>
    <t>Borgovalsugana</t>
  </si>
  <si>
    <t>GASOLIO</t>
  </si>
  <si>
    <t>Castelnuovo</t>
  </si>
  <si>
    <t>Via di Castelnuovo, 40</t>
  </si>
  <si>
    <t>Charitas</t>
  </si>
  <si>
    <t>Via del Ceppo Vecchio, 2</t>
  </si>
  <si>
    <t>Cilianuzzo</t>
  </si>
  <si>
    <t>Via del Cilianuzzo, 10</t>
  </si>
  <si>
    <t>Via Ferrucci, 416</t>
  </si>
  <si>
    <t>Fiorentina</t>
  </si>
  <si>
    <t>Via Fiorentina, 106/b</t>
  </si>
  <si>
    <t>Grignano - Cafaggio</t>
  </si>
  <si>
    <t>Via Roma, 266/a</t>
  </si>
  <si>
    <t>Il Campino</t>
  </si>
  <si>
    <t>Via Amendola, 31</t>
  </si>
  <si>
    <t>Iolo - (Papa Giovanni XXIII)</t>
  </si>
  <si>
    <t>Via Saffi, 25</t>
  </si>
  <si>
    <t>Le Fontanelle</t>
  </si>
  <si>
    <t>Via Palasaccio, 7</t>
  </si>
  <si>
    <t>S. Giusto- Munari</t>
  </si>
  <si>
    <t>Via Pontalto, 2</t>
  </si>
  <si>
    <t>S. Vincenzo</t>
  </si>
  <si>
    <t>Vergaio</t>
  </si>
  <si>
    <t>Via di Vergaio, 51/g</t>
  </si>
  <si>
    <t>MEDIA</t>
  </si>
  <si>
    <t>Convenevole</t>
  </si>
  <si>
    <t>ELEMENTARE</t>
  </si>
  <si>
    <t>Via M. Clementi, 33</t>
  </si>
  <si>
    <t>Cafaggio</t>
  </si>
  <si>
    <t>Calvino</t>
  </si>
  <si>
    <t>Via Cantagallo, 98</t>
  </si>
  <si>
    <t>Bruni-Casale</t>
  </si>
  <si>
    <t>Via di Brugnano, 20</t>
  </si>
  <si>
    <t>ELE_MATERNA</t>
  </si>
  <si>
    <t>Ciliani</t>
  </si>
  <si>
    <t>Via Taro, 56</t>
  </si>
  <si>
    <t>Collodi</t>
  </si>
  <si>
    <t>Via del Purgatorio, 20</t>
  </si>
  <si>
    <t>L. Da Vinci</t>
  </si>
  <si>
    <t>Via di Vergaio 12</t>
  </si>
  <si>
    <t>Dalla Chiesa</t>
  </si>
  <si>
    <t>Via Picasso, 17</t>
  </si>
  <si>
    <t>IMMOBILE</t>
  </si>
  <si>
    <t>Via Isidoro del Lungo, 12</t>
  </si>
  <si>
    <t>Guasti</t>
  </si>
  <si>
    <t>Via S. Caterina, 14</t>
  </si>
  <si>
    <t>Iolo - S. Pietro</t>
  </si>
  <si>
    <t>Via A. da Quarrata, 24</t>
  </si>
  <si>
    <t>La Castellina</t>
  </si>
  <si>
    <t>Via Capponi, 51</t>
  </si>
  <si>
    <t>Mascagni</t>
  </si>
  <si>
    <t>Via Toscanini 6</t>
  </si>
  <si>
    <t>Meoni Pacciana</t>
  </si>
  <si>
    <t>Via Cantagallo, 37</t>
  </si>
  <si>
    <t>Meucci</t>
  </si>
  <si>
    <t>Via Marradi, 2</t>
  </si>
  <si>
    <t>Via dell'Alloro, 89/a</t>
  </si>
  <si>
    <t>Pizzidimonte</t>
  </si>
  <si>
    <t>Via Mugellese, 58</t>
  </si>
  <si>
    <t>Ponte Petrino</t>
  </si>
  <si>
    <t>Via Firenze, 93</t>
  </si>
  <si>
    <t>Puccini</t>
  </si>
  <si>
    <t>Via Guerra, 44</t>
  </si>
  <si>
    <t>Puddu</t>
  </si>
  <si>
    <t>Via Montalese, 239</t>
  </si>
  <si>
    <t>Rodari</t>
  </si>
  <si>
    <t>Via Pastrengo, 60 - Viaccia</t>
  </si>
  <si>
    <t>Via dei Fossi del Ferro, 17</t>
  </si>
  <si>
    <t>S. Gonda</t>
  </si>
  <si>
    <t>Via S. Gonda, 8</t>
  </si>
  <si>
    <t>S. Ippolito</t>
  </si>
  <si>
    <t>Tobbiana</t>
  </si>
  <si>
    <t>Via Traversa Pistoiese, 2</t>
  </si>
  <si>
    <t>Fermi - Aleramo</t>
  </si>
  <si>
    <t>Via Corsani, 17</t>
  </si>
  <si>
    <t>Cironi</t>
  </si>
  <si>
    <t>V.le Repubblica, 17</t>
  </si>
  <si>
    <t>Don Bosco</t>
  </si>
  <si>
    <t>Via Pistoiese, 558</t>
  </si>
  <si>
    <t>Fermi</t>
  </si>
  <si>
    <t>Via Gherardi, 66</t>
  </si>
  <si>
    <t>Lippi</t>
  </si>
  <si>
    <t>Via Corridoni, 11</t>
  </si>
  <si>
    <t>Malaparte</t>
  </si>
  <si>
    <t>Via Baldanzi, 18</t>
  </si>
  <si>
    <t>Mazzei - Filzi</t>
  </si>
  <si>
    <t>Via del Seminario, 2</t>
  </si>
  <si>
    <t>Mazzoni</t>
  </si>
  <si>
    <t>Via S. Silvestro, 11</t>
  </si>
  <si>
    <t>Zipoli</t>
  </si>
  <si>
    <t>Via Mannocci, 23</t>
  </si>
  <si>
    <t>Sem Benelli (Iolo-S.Andrea)</t>
  </si>
  <si>
    <t>Buricchi</t>
  </si>
  <si>
    <t>Gandhi</t>
  </si>
  <si>
    <t>IMP_SPORTIVO</t>
  </si>
  <si>
    <t>Campo di atletica</t>
  </si>
  <si>
    <t>Via S. Martino per Galceti</t>
  </si>
  <si>
    <t>Rete Civica</t>
  </si>
  <si>
    <t>Via Cairoli, 29</t>
  </si>
  <si>
    <t>Palestra I° Maggio</t>
  </si>
  <si>
    <t>Palestra Pacchiani</t>
  </si>
  <si>
    <t>Pattinodromo - Pala Rodari</t>
  </si>
  <si>
    <t>Via Caduti senza Croce</t>
  </si>
  <si>
    <t>Via delle Gardenie, 73</t>
  </si>
  <si>
    <t>Palazzetto S.Paolo</t>
  </si>
  <si>
    <t>Via Galcianese</t>
  </si>
  <si>
    <t>Centro Sociale Galciana</t>
  </si>
  <si>
    <t>Centro Sociale Q.Centro</t>
  </si>
  <si>
    <t>Via Tintori, 62</t>
  </si>
  <si>
    <t>Sala Corsi</t>
  </si>
  <si>
    <t>Via Tintori, 66</t>
  </si>
  <si>
    <t>Palazzina VV.UU.</t>
  </si>
  <si>
    <t>Piazza Macelli, 8</t>
  </si>
  <si>
    <t>Palazzo Benassai</t>
  </si>
  <si>
    <t>Via dei Tintori, 48</t>
  </si>
  <si>
    <t>Palazzo Ced</t>
  </si>
  <si>
    <t>Palazzo Comunale</t>
  </si>
  <si>
    <t>Piazza Comune</t>
  </si>
  <si>
    <t>Palazzo di Giustizia</t>
  </si>
  <si>
    <t>Piazzale Falcone e Borsellino</t>
  </si>
  <si>
    <t>Via S. Trinita</t>
  </si>
  <si>
    <t>Via delle Badie, 130</t>
  </si>
  <si>
    <t>Quartiere Centro</t>
  </si>
  <si>
    <t>Via Accademia, 42</t>
  </si>
  <si>
    <t>La Querce (Ex Quartiere Est)</t>
  </si>
  <si>
    <t>Via Firenze, 310</t>
  </si>
  <si>
    <t>Quartiere Nord</t>
  </si>
  <si>
    <t>Via 7 Marzo,15</t>
  </si>
  <si>
    <t>Quartiere Est</t>
  </si>
  <si>
    <t>Via De Gasperi, 67</t>
  </si>
  <si>
    <t>Ufficio Tecnico</t>
  </si>
  <si>
    <t>Via Martini 60</t>
  </si>
  <si>
    <t>Via De Gasperi, 69</t>
  </si>
  <si>
    <t>Archivio</t>
  </si>
  <si>
    <t>Via Pomeria</t>
  </si>
  <si>
    <t>Corso Savonarola- Piazza Cardinale Niccolò 13</t>
  </si>
  <si>
    <t>Centro polivalente Ventrone</t>
  </si>
  <si>
    <t>Via delle Gardenie</t>
  </si>
  <si>
    <t>Piazza Duomo 36/37</t>
  </si>
  <si>
    <t>Centro Sociale il Sokkorso</t>
  </si>
  <si>
    <t>Via Milano</t>
  </si>
  <si>
    <t>Centro bambini e genitori</t>
  </si>
  <si>
    <t>Via Firenze 310</t>
  </si>
  <si>
    <t>Centro Sociale Borgonuovo</t>
  </si>
  <si>
    <t>Via Lorenzo da Prato, 17</t>
  </si>
  <si>
    <t>Centro Sociale Narnali</t>
  </si>
  <si>
    <t>Via di Maliseti</t>
  </si>
  <si>
    <t>Off. Giov. Informagiovani+Emeroteca</t>
  </si>
  <si>
    <t>Piazza Macelli, 4</t>
  </si>
  <si>
    <t>Centro Multietnico (ex casa di riposo)</t>
  </si>
  <si>
    <t>Via Roma, 101</t>
  </si>
  <si>
    <t>Scuola di musica Verdi, Palazzo Valaperti</t>
  </si>
  <si>
    <t>Officina Giovani - Sala Eventi</t>
  </si>
  <si>
    <t>Direzione didattica V° circolo</t>
  </si>
  <si>
    <t>Via Montalese 247</t>
  </si>
  <si>
    <t>Destinazione d'uso</t>
  </si>
  <si>
    <t>Denominazione</t>
  </si>
  <si>
    <t>Indirizzo</t>
  </si>
  <si>
    <t>consumo mc/anno 2007</t>
  </si>
  <si>
    <t>consumo mc/anno 2008</t>
  </si>
  <si>
    <t>consumo mc/anno 2009</t>
  </si>
  <si>
    <t xml:space="preserve">Palestra via Roma </t>
  </si>
  <si>
    <t>Via Roma</t>
  </si>
  <si>
    <t>Via Arcobaleno, 2 - via del Purgatorio,34/2</t>
  </si>
  <si>
    <t>Superficie lorda mq.</t>
  </si>
  <si>
    <t>Via B.Cialdini, 4</t>
  </si>
  <si>
    <t>Via Corridoni 13</t>
  </si>
  <si>
    <t>Via A Negri, 57</t>
  </si>
  <si>
    <t>Via E.Toti, 10</t>
  </si>
  <si>
    <t>Via B.Valori, 1</t>
  </si>
  <si>
    <t>&lt;1970</t>
  </si>
  <si>
    <t>Via S. Vincenzo,20</t>
  </si>
  <si>
    <t>Via I° Maggio, 40</t>
  </si>
  <si>
    <t xml:space="preserve"> Ex Elementare-Quartiere Ovest</t>
  </si>
  <si>
    <t>Via Pasteur,3</t>
  </si>
  <si>
    <t>Via Soffici,30</t>
  </si>
  <si>
    <t xml:space="preserve">S. Giorgio </t>
  </si>
  <si>
    <t>Via Visiana, 255</t>
  </si>
  <si>
    <t>Via Braga, 24</t>
  </si>
  <si>
    <t>Via della Polla,34</t>
  </si>
  <si>
    <t>via Galcianese,20</t>
  </si>
  <si>
    <t>Via Mannocci,23</t>
  </si>
  <si>
    <t>Via Capitini,34</t>
  </si>
  <si>
    <t>Complesso  Gescal</t>
  </si>
  <si>
    <t>P.zza Buonamici, v.Cairoli</t>
  </si>
  <si>
    <t xml:space="preserve">Polizia </t>
  </si>
  <si>
    <t>Via II giugno</t>
  </si>
  <si>
    <t>1980c.a</t>
  </si>
  <si>
    <t>1937c.a</t>
  </si>
  <si>
    <t>via G.Mazzini 65</t>
  </si>
  <si>
    <t>Via Chiasserello</t>
  </si>
  <si>
    <t>1970c.a</t>
  </si>
  <si>
    <t>&lt;1990</t>
  </si>
  <si>
    <t>Stato Civile/uff.anagrafe</t>
  </si>
  <si>
    <t>Tipo di combustibile</t>
  </si>
  <si>
    <t>Quartiere Sud -  (Ex El. Le Fonti)</t>
  </si>
  <si>
    <t>consumi medi mc.</t>
  </si>
  <si>
    <t>(a)</t>
  </si>
  <si>
    <t>(b)</t>
  </si>
  <si>
    <t>(c)</t>
  </si>
  <si>
    <t>S (d)</t>
  </si>
  <si>
    <t>consumi 2007 mc/volume mc</t>
  </si>
  <si>
    <t>Ristrutturaz. C.T. dopo il 1990</t>
  </si>
  <si>
    <t>V.le Borgovalsugana, 153</t>
  </si>
  <si>
    <t>consumo anno 2007/volume</t>
  </si>
  <si>
    <t>consumo anno 2008/volume</t>
  </si>
  <si>
    <t>consumo anno 2009/volume</t>
  </si>
  <si>
    <t>Maliseti-Narnali</t>
  </si>
  <si>
    <t>Via Isola di Lero</t>
  </si>
  <si>
    <t>1970/2009</t>
  </si>
  <si>
    <t>Via Viottolo di Mezzana</t>
  </si>
  <si>
    <t>ELETTRICO</t>
  </si>
  <si>
    <t>Uffici Comunali</t>
  </si>
  <si>
    <t>Via S. Caterina</t>
  </si>
  <si>
    <t>Ex Marconi (Pacchiani)</t>
  </si>
  <si>
    <t>Via del Chiasso</t>
  </si>
  <si>
    <t>Centro Civico Iolo</t>
  </si>
  <si>
    <t>Via Guazzalotri</t>
  </si>
  <si>
    <t>Biblioteca Lazzeriniana</t>
  </si>
  <si>
    <t>Via Veneto, 9</t>
  </si>
  <si>
    <t>Uffici Comunali (e)</t>
  </si>
  <si>
    <t>ELETTR/MET</t>
  </si>
  <si>
    <t>Anno di costruzione o ristrutt. Totale</t>
  </si>
  <si>
    <t>(d)</t>
  </si>
  <si>
    <t>Impianto  climatiz. Estivo</t>
  </si>
  <si>
    <t>telegestione C.T.</t>
  </si>
  <si>
    <t>Via Pacchiani</t>
  </si>
  <si>
    <t>Via Miliotti</t>
  </si>
  <si>
    <t>Presenza 
CUCINA</t>
  </si>
  <si>
    <t>SI</t>
  </si>
  <si>
    <t>h
confort</t>
  </si>
  <si>
    <t>Via Puccini</t>
  </si>
  <si>
    <t>acs</t>
  </si>
  <si>
    <t>presenza 
Palestra</t>
  </si>
  <si>
    <t>-</t>
  </si>
  <si>
    <t>NO</t>
  </si>
  <si>
    <t>PALESTRA</t>
  </si>
  <si>
    <t>NIDO</t>
  </si>
  <si>
    <t>MATERNA</t>
  </si>
  <si>
    <t>BIBLIOTECA</t>
  </si>
  <si>
    <t>sab</t>
  </si>
  <si>
    <t>dom</t>
  </si>
  <si>
    <t>lun/
ven</t>
  </si>
  <si>
    <t>reali</t>
  </si>
  <si>
    <t>2538a</t>
  </si>
  <si>
    <t>Via Braga, 25</t>
  </si>
  <si>
    <t>n.° inv.
FIDIA</t>
  </si>
  <si>
    <t>PDR</t>
  </si>
  <si>
    <t>Ferrucci</t>
  </si>
  <si>
    <t>Mezzana - Lotto A</t>
  </si>
  <si>
    <t>Mezzana - Lotto B</t>
  </si>
  <si>
    <t>ELE_MATERNA_MEDIA</t>
  </si>
  <si>
    <t>-05250000057423-</t>
  </si>
  <si>
    <t>-05250000052329-</t>
  </si>
  <si>
    <t>-05250000021856-</t>
  </si>
  <si>
    <t>-05250000024736-</t>
  </si>
  <si>
    <t>-05250000034800-</t>
  </si>
  <si>
    <t>-05250000182967-</t>
  </si>
  <si>
    <t>-05250000059272-</t>
  </si>
  <si>
    <t>-05250000021029-</t>
  </si>
  <si>
    <t>-05250000013260-</t>
  </si>
  <si>
    <t>-05250000021552-</t>
  </si>
  <si>
    <t>-05250000013189-</t>
  </si>
  <si>
    <t>-05250000017660-</t>
  </si>
  <si>
    <t>-05250000071918-</t>
  </si>
  <si>
    <t>-05250000033941-</t>
  </si>
  <si>
    <t>-05250000063434-</t>
  </si>
  <si>
    <t>-05250000019763-</t>
  </si>
  <si>
    <t>--</t>
  </si>
  <si>
    <t>-05250000021255-</t>
  </si>
  <si>
    <t>-05250000022981-</t>
  </si>
  <si>
    <t>-05250000164035-</t>
  </si>
  <si>
    <t>-05250000164314-</t>
  </si>
  <si>
    <t>-05250000060027-</t>
  </si>
  <si>
    <t>-05250000164101-</t>
  </si>
  <si>
    <t>-05250000174243-</t>
  </si>
  <si>
    <t>-05250000052485-</t>
  </si>
  <si>
    <t>-05250000164316-</t>
  </si>
  <si>
    <t>-05250000063498-</t>
  </si>
  <si>
    <t>-05250000072800-</t>
  </si>
  <si>
    <t>-05250000031868-</t>
  </si>
  <si>
    <t>-05250000209660-</t>
  </si>
  <si>
    <t>-05250000048334-</t>
  </si>
  <si>
    <t>-05250000048335-</t>
  </si>
  <si>
    <t>-05250000024018-</t>
  </si>
  <si>
    <t>-05250000060610-</t>
  </si>
  <si>
    <t>-05250000017421-</t>
  </si>
  <si>
    <t>-05250000015641-</t>
  </si>
  <si>
    <t>-05250000022605-</t>
  </si>
  <si>
    <t>-05250000057603-</t>
  </si>
  <si>
    <t>-05250000072743-</t>
  </si>
  <si>
    <t>-05250000219353-</t>
  </si>
  <si>
    <t>-05250000064006-</t>
  </si>
  <si>
    <t>-05250000007484-</t>
  </si>
  <si>
    <t>-05250000017812-</t>
  </si>
  <si>
    <t>-05250000059273-</t>
  </si>
  <si>
    <t>-05250000066708-</t>
  </si>
  <si>
    <t>-05250000017681-</t>
  </si>
  <si>
    <t>-05250000075271-</t>
  </si>
  <si>
    <t>-05250000031653-</t>
  </si>
  <si>
    <t>-05250000039923-</t>
  </si>
  <si>
    <t>-05250000073327-</t>
  </si>
  <si>
    <t>-05250000033035-</t>
  </si>
  <si>
    <t>-05250000064054-</t>
  </si>
  <si>
    <t>-05250000073609-</t>
  </si>
  <si>
    <t>-05250000015261-</t>
  </si>
  <si>
    <t>-05250000070811-</t>
  </si>
  <si>
    <t>-05250000043894-</t>
  </si>
  <si>
    <t>-05250000057034-</t>
  </si>
  <si>
    <t>-05250000024738-</t>
  </si>
  <si>
    <t>-05250000058187-</t>
  </si>
  <si>
    <t>-05250000055503-</t>
  </si>
  <si>
    <t>-05250000036590-</t>
  </si>
  <si>
    <t>-05250000024737-</t>
  </si>
  <si>
    <t>-05250000009287-</t>
  </si>
  <si>
    <t>-05250000065069-</t>
  </si>
  <si>
    <t>-05250000063489-</t>
  </si>
  <si>
    <t>-05250000043895-</t>
  </si>
  <si>
    <t>-05250000056220-</t>
  </si>
  <si>
    <t>-05250000056221-</t>
  </si>
  <si>
    <t>-05250000033943-</t>
  </si>
  <si>
    <t>-05250000242374-</t>
  </si>
  <si>
    <t>-05250000189001-</t>
  </si>
  <si>
    <t>-05250000057033-</t>
  </si>
  <si>
    <t>-05250000041721-</t>
  </si>
  <si>
    <t>-05250000050499-</t>
  </si>
  <si>
    <t>-05250000177452-</t>
  </si>
  <si>
    <t>-05250000174241-</t>
  </si>
  <si>
    <t>-05250000166080-</t>
  </si>
  <si>
    <t>-05250000075519-</t>
  </si>
  <si>
    <t>-05250000069090-</t>
  </si>
  <si>
    <t>-05250000069116-</t>
  </si>
  <si>
    <t>-05250000043047-</t>
  </si>
  <si>
    <t>-05250000046695-</t>
  </si>
  <si>
    <t>-05250000015936-</t>
  </si>
  <si>
    <t>-05250000031972-</t>
  </si>
  <si>
    <t>-05250000028295-</t>
  </si>
  <si>
    <t>-05250000009016-</t>
  </si>
  <si>
    <t>-05250000005970-</t>
  </si>
  <si>
    <t>-05250000054765-</t>
  </si>
  <si>
    <t>-05250000065718-</t>
  </si>
  <si>
    <t>-05250000026150-</t>
  </si>
  <si>
    <t>-05250000026151-</t>
  </si>
  <si>
    <t>-05250000044539-</t>
  </si>
  <si>
    <t>-05250000056413-</t>
  </si>
  <si>
    <t>-05250000064007-</t>
  </si>
  <si>
    <t>-05250000035035-</t>
  </si>
  <si>
    <t>-05250000027830-</t>
  </si>
  <si>
    <t>---</t>
  </si>
  <si>
    <t>-05250000043431-</t>
  </si>
  <si>
    <t>-05250000005923-</t>
  </si>
  <si>
    <t>-05250000180931-</t>
  </si>
  <si>
    <t>-05250000059781-</t>
  </si>
  <si>
    <t>-05250000215048-</t>
  </si>
  <si>
    <t>-05250000048355-</t>
  </si>
  <si>
    <t>-05250000220655-</t>
  </si>
  <si>
    <t>-05250000220849-</t>
  </si>
  <si>
    <t>-05250000208758-</t>
  </si>
  <si>
    <t>-05250000063490-</t>
  </si>
  <si>
    <t>-05250000035033-</t>
  </si>
  <si>
    <t>-05250000063275-</t>
  </si>
  <si>
    <t>-05250000047069-</t>
  </si>
  <si>
    <t>Ambra Cecchi</t>
  </si>
  <si>
    <t>Via Como</t>
  </si>
  <si>
    <t>-16130000590683-</t>
  </si>
  <si>
    <t>Via Baldanzi, 19</t>
  </si>
  <si>
    <t>SUPERIORI</t>
  </si>
  <si>
    <t>Circoscrizione Prato Nord</t>
  </si>
  <si>
    <t>Via Pisani 15</t>
  </si>
  <si>
    <t>TEATRO MAGNOLFI</t>
  </si>
  <si>
    <t>VIA PIERO GOBETTI 9999</t>
  </si>
  <si>
    <t>-05250000164513-</t>
  </si>
  <si>
    <t>PALESTRA GRASSI CIRC. OVEST</t>
  </si>
  <si>
    <t>VIA PASUBIO 9999</t>
  </si>
  <si>
    <t>-05250000053673-</t>
  </si>
  <si>
    <t>Chiesanuova (via Toti)</t>
  </si>
  <si>
    <t>Corridoni (Ciliani)</t>
  </si>
  <si>
    <t>Centro Sociale( Q.Est) + Vigili Urbani</t>
  </si>
  <si>
    <t>Palazzo Pretorio</t>
  </si>
  <si>
    <t>percetuale considerata per la composizione del canone annuo
[%]</t>
  </si>
  <si>
    <t>potenza impianto kw</t>
  </si>
  <si>
    <t>ELETTR/METANO</t>
  </si>
  <si>
    <t>Piazza del Comune</t>
  </si>
  <si>
    <t>Codice
identific.
Impianto</t>
  </si>
  <si>
    <t>Gradi Giorno 
anno termico 2012/2013  [GG]</t>
  </si>
  <si>
    <t>ore di 
confort totali annuali  [h]</t>
  </si>
  <si>
    <t>Volume edificio  [mc]</t>
  </si>
  <si>
    <t>TABELLA IMPIANTI TERMICI ALIMENTATI A ENERGIA ELETTRICA</t>
  </si>
  <si>
    <r>
      <t xml:space="preserve">TABELLA IMPIANTI TERMICI ALIMENTATI A </t>
    </r>
    <r>
      <rPr>
        <b/>
        <sz val="18"/>
        <color indexed="8"/>
        <rFont val="Arial"/>
        <family val="2"/>
      </rPr>
      <t>METANO/GASOLIO</t>
    </r>
  </si>
  <si>
    <t>812</t>
  </si>
  <si>
    <t>Giudice di Pace</t>
  </si>
  <si>
    <t>Viale della Repubblica, 241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</si>
</sst>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;[Red]0.00"/>
    <numFmt numFmtId="169" formatCode="#,##0.00;[Red]#,##0.00"/>
    <numFmt numFmtId="170" formatCode="0.00_ ;\-0.00\ "/>
    <numFmt numFmtId="171" formatCode="&quot;€&quot;\ #,##0.00"/>
    <numFmt numFmtId="172" formatCode="&quot;€&quot;\ #,##0.0000000"/>
    <numFmt numFmtId="173" formatCode="&quot;€&quot;\ #,##0.0000"/>
    <numFmt numFmtId="174" formatCode="&quot;€&quot;\ #,##0.000000"/>
    <numFmt numFmtId="175" formatCode="#,##0.0000000000"/>
    <numFmt numFmtId="176" formatCode="#,##0.00_ ;\-#,##0.00\ "/>
    <numFmt numFmtId="177" formatCode="_-&quot;€&quot;\ * #,##0.000_-;\-&quot;€&quot;\ * #,##0.000_-;_-&quot;€&quot;\ * &quot;-&quot;???_-;_-@_-"/>
    <numFmt numFmtId="178" formatCode="\ #,##0.00_-;\ #,##0.00_-;"/>
    <numFmt numFmtId="179" formatCode="#,##0.000000_ ;\-#,##0.000000\ "/>
    <numFmt numFmtId="180" formatCode="0.000000"/>
    <numFmt numFmtId="181" formatCode="#,##0.000000000000_ ;\-#,##0.000000000000\ "/>
    <numFmt numFmtId="182" formatCode="&quot;€&quot;\ #,##0.000000000000"/>
    <numFmt numFmtId="183" formatCode="0.000000_ ;\-0.000000\ "/>
    <numFmt numFmtId="184" formatCode="#,##0.000000000000"/>
  </numFmts>
  <fonts count="45">
    <font>
      <sz val="10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9"/>
      <color indexed="8"/>
      <name val="Verdana"/>
      <family val="2"/>
    </font>
    <font>
      <b/>
      <sz val="10"/>
      <color indexed="22"/>
      <name val="Verdana"/>
      <family val="2"/>
    </font>
    <font>
      <b/>
      <sz val="8"/>
      <color indexed="22"/>
      <name val="Verdana"/>
      <family val="2"/>
    </font>
    <font>
      <sz val="8"/>
      <color indexed="22"/>
      <name val="Verdana"/>
      <family val="2"/>
    </font>
    <font>
      <sz val="10"/>
      <color indexed="22"/>
      <name val="Arial"/>
      <family val="0"/>
    </font>
    <font>
      <b/>
      <sz val="10"/>
      <color indexed="10"/>
      <name val="Verdana"/>
      <family val="2"/>
    </font>
    <font>
      <b/>
      <sz val="9"/>
      <color indexed="22"/>
      <name val="Verdana"/>
      <family val="2"/>
    </font>
    <font>
      <sz val="10"/>
      <color indexed="23"/>
      <name val="Arial"/>
      <family val="0"/>
    </font>
    <font>
      <sz val="10"/>
      <color indexed="8"/>
      <name val="Verdana"/>
      <family val="2"/>
    </font>
    <font>
      <sz val="7"/>
      <name val="Verdana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10"/>
      <color indexed="9"/>
      <name val="Arial"/>
      <family val="0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4" fillId="16" borderId="1" applyNumberFormat="0" applyAlignment="0" applyProtection="0"/>
    <xf numFmtId="0" fontId="35" fillId="0" borderId="2" applyNumberFormat="0" applyFill="0" applyAlignment="0" applyProtection="0"/>
    <xf numFmtId="0" fontId="36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44" fontId="0" fillId="0" borderId="0" applyFont="0" applyFill="0" applyBorder="0" applyAlignment="0" applyProtection="0"/>
    <xf numFmtId="0" fontId="3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6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16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68" fontId="7" fillId="7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7" borderId="13" xfId="0" applyFont="1" applyFill="1" applyBorder="1" applyAlignment="1">
      <alignment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/>
    </xf>
    <xf numFmtId="169" fontId="1" fillId="7" borderId="13" xfId="0" applyNumberFormat="1" applyFont="1" applyFill="1" applyBorder="1" applyAlignment="1">
      <alignment horizontal="center" vertical="center" wrapText="1"/>
    </xf>
    <xf numFmtId="0" fontId="1" fillId="7" borderId="13" xfId="0" applyNumberFormat="1" applyFont="1" applyFill="1" applyBorder="1" applyAlignment="1">
      <alignment horizontal="center" vertical="center" wrapText="1"/>
    </xf>
    <xf numFmtId="0" fontId="0" fillId="7" borderId="13" xfId="0" applyFill="1" applyBorder="1" applyAlignment="1">
      <alignment/>
    </xf>
    <xf numFmtId="0" fontId="9" fillId="26" borderId="13" xfId="0" applyFont="1" applyFill="1" applyBorder="1" applyAlignment="1">
      <alignment horizontal="center" vertical="center" wrapText="1"/>
    </xf>
    <xf numFmtId="0" fontId="9" fillId="26" borderId="13" xfId="0" applyFont="1" applyFill="1" applyBorder="1" applyAlignment="1">
      <alignment vertical="center"/>
    </xf>
    <xf numFmtId="0" fontId="8" fillId="26" borderId="13" xfId="0" applyFont="1" applyFill="1" applyBorder="1" applyAlignment="1">
      <alignment horizontal="center" vertical="center"/>
    </xf>
    <xf numFmtId="0" fontId="8" fillId="26" borderId="13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68" fontId="7" fillId="7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2" fillId="7" borderId="13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11" fillId="26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69" fontId="12" fillId="7" borderId="13" xfId="0" applyNumberFormat="1" applyFont="1" applyFill="1" applyBorder="1" applyAlignment="1">
      <alignment horizontal="center" vertical="center" wrapText="1"/>
    </xf>
    <xf numFmtId="169" fontId="13" fillId="0" borderId="12" xfId="0" applyNumberFormat="1" applyFont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169" fontId="13" fillId="4" borderId="10" xfId="0" applyNumberFormat="1" applyFont="1" applyFill="1" applyBorder="1" applyAlignment="1">
      <alignment horizontal="center" vertical="center" wrapText="1"/>
    </xf>
    <xf numFmtId="169" fontId="13" fillId="0" borderId="11" xfId="0" applyNumberFormat="1" applyFont="1" applyBorder="1" applyAlignment="1">
      <alignment horizontal="center" vertical="center" wrapText="1"/>
    </xf>
    <xf numFmtId="169" fontId="13" fillId="0" borderId="12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/>
    </xf>
    <xf numFmtId="169" fontId="14" fillId="0" borderId="10" xfId="0" applyNumberFormat="1" applyFont="1" applyBorder="1" applyAlignment="1">
      <alignment horizontal="center" vertical="center" wrapText="1"/>
    </xf>
    <xf numFmtId="0" fontId="15" fillId="26" borderId="13" xfId="0" applyFont="1" applyFill="1" applyBorder="1" applyAlignment="1">
      <alignment horizontal="center" vertical="center" wrapText="1"/>
    </xf>
    <xf numFmtId="0" fontId="15" fillId="25" borderId="1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/>
    </xf>
    <xf numFmtId="0" fontId="16" fillId="26" borderId="1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4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168" fontId="16" fillId="26" borderId="13" xfId="0" applyNumberFormat="1" applyFont="1" applyFill="1" applyBorder="1" applyAlignment="1">
      <alignment horizontal="center" vertical="center" wrapText="1"/>
    </xf>
    <xf numFmtId="170" fontId="16" fillId="26" borderId="13" xfId="0" applyNumberFormat="1" applyFont="1" applyFill="1" applyBorder="1" applyAlignment="1">
      <alignment horizontal="center" vertical="center" wrapText="1"/>
    </xf>
    <xf numFmtId="168" fontId="12" fillId="7" borderId="13" xfId="0" applyNumberFormat="1" applyFont="1" applyFill="1" applyBorder="1" applyAlignment="1">
      <alignment horizontal="center" vertical="center" wrapText="1"/>
    </xf>
    <xf numFmtId="0" fontId="12" fillId="7" borderId="13" xfId="0" applyNumberFormat="1" applyFont="1" applyFill="1" applyBorder="1" applyAlignment="1">
      <alignment horizontal="center" vertical="center" wrapText="1"/>
    </xf>
    <xf numFmtId="170" fontId="12" fillId="7" borderId="13" xfId="0" applyNumberFormat="1" applyFont="1" applyFill="1" applyBorder="1" applyAlignment="1">
      <alignment horizontal="center" vertical="center" wrapText="1"/>
    </xf>
    <xf numFmtId="168" fontId="13" fillId="0" borderId="12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170" fontId="13" fillId="0" borderId="12" xfId="0" applyNumberFormat="1" applyFont="1" applyBorder="1" applyAlignment="1">
      <alignment horizontal="center" vertical="center" wrapText="1"/>
    </xf>
    <xf numFmtId="168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68" fontId="13" fillId="7" borderId="10" xfId="0" applyNumberFormat="1" applyFont="1" applyFill="1" applyBorder="1" applyAlignment="1">
      <alignment horizontal="center" vertical="center" wrapText="1"/>
    </xf>
    <xf numFmtId="168" fontId="13" fillId="24" borderId="10" xfId="0" applyNumberFormat="1" applyFont="1" applyFill="1" applyBorder="1" applyAlignment="1">
      <alignment horizontal="center" vertical="center" wrapText="1"/>
    </xf>
    <xf numFmtId="170" fontId="13" fillId="24" borderId="10" xfId="0" applyNumberFormat="1" applyFont="1" applyFill="1" applyBorder="1" applyAlignment="1">
      <alignment horizontal="center" vertical="center" wrapText="1"/>
    </xf>
    <xf numFmtId="170" fontId="13" fillId="0" borderId="10" xfId="0" applyNumberFormat="1" applyFont="1" applyFill="1" applyBorder="1" applyAlignment="1">
      <alignment horizontal="center" vertical="center" wrapText="1"/>
    </xf>
    <xf numFmtId="168" fontId="13" fillId="4" borderId="10" xfId="0" applyNumberFormat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 wrapText="1"/>
    </xf>
    <xf numFmtId="170" fontId="13" fillId="4" borderId="10" xfId="0" applyNumberFormat="1" applyFont="1" applyFill="1" applyBorder="1" applyAlignment="1">
      <alignment horizontal="center" vertical="center" wrapText="1"/>
    </xf>
    <xf numFmtId="168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8" fontId="13" fillId="0" borderId="11" xfId="0" applyNumberFormat="1" applyFont="1" applyBorder="1" applyAlignment="1">
      <alignment horizontal="center" vertical="center" wrapText="1"/>
    </xf>
    <xf numFmtId="168" fontId="14" fillId="24" borderId="11" xfId="0" applyNumberFormat="1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 wrapText="1"/>
    </xf>
    <xf numFmtId="168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170" fontId="13" fillId="24" borderId="1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68" fontId="14" fillId="7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168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170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wrapText="1"/>
    </xf>
    <xf numFmtId="0" fontId="18" fillId="7" borderId="13" xfId="0" applyFont="1" applyFill="1" applyBorder="1" applyAlignment="1">
      <alignment horizontal="center" vertical="center" wrapText="1"/>
    </xf>
    <xf numFmtId="49" fontId="9" fillId="26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" fillId="4" borderId="10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169" fontId="7" fillId="4" borderId="10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168" fontId="7" fillId="4" borderId="10" xfId="0" applyNumberFormat="1" applyFont="1" applyFill="1" applyBorder="1" applyAlignment="1">
      <alignment horizontal="center" vertical="center" wrapText="1"/>
    </xf>
    <xf numFmtId="170" fontId="7" fillId="4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170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/>
    </xf>
    <xf numFmtId="168" fontId="7" fillId="24" borderId="10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/>
    </xf>
    <xf numFmtId="0" fontId="13" fillId="25" borderId="10" xfId="0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 wrapText="1"/>
    </xf>
    <xf numFmtId="9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168" fontId="7" fillId="24" borderId="12" xfId="0" applyNumberFormat="1" applyFont="1" applyFill="1" applyBorder="1" applyAlignment="1">
      <alignment horizontal="center" vertical="center" wrapText="1"/>
    </xf>
    <xf numFmtId="170" fontId="7" fillId="24" borderId="12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169" fontId="13" fillId="25" borderId="10" xfId="0" applyNumberFormat="1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NumberFormat="1" applyFont="1" applyFill="1" applyBorder="1" applyAlignment="1">
      <alignment horizontal="center" vertical="center" wrapText="1"/>
    </xf>
    <xf numFmtId="168" fontId="13" fillId="25" borderId="10" xfId="0" applyNumberFormat="1" applyFont="1" applyFill="1" applyBorder="1" applyAlignment="1">
      <alignment horizontal="center" vertical="center" wrapText="1"/>
    </xf>
    <xf numFmtId="0" fontId="13" fillId="25" borderId="10" xfId="0" applyNumberFormat="1" applyFont="1" applyFill="1" applyBorder="1" applyAlignment="1">
      <alignment horizontal="center" vertical="center" wrapText="1"/>
    </xf>
    <xf numFmtId="170" fontId="13" fillId="25" borderId="10" xfId="0" applyNumberFormat="1" applyFont="1" applyFill="1" applyBorder="1" applyAlignment="1">
      <alignment horizontal="center" vertical="center" wrapText="1"/>
    </xf>
    <xf numFmtId="9" fontId="2" fillId="25" borderId="12" xfId="0" applyNumberFormat="1" applyFont="1" applyFill="1" applyBorder="1" applyAlignment="1">
      <alignment horizontal="center" wrapText="1"/>
    </xf>
    <xf numFmtId="0" fontId="0" fillId="25" borderId="10" xfId="0" applyFill="1" applyBorder="1" applyAlignment="1">
      <alignment/>
    </xf>
    <xf numFmtId="0" fontId="0" fillId="25" borderId="10" xfId="0" applyNumberFormat="1" applyFill="1" applyBorder="1" applyAlignment="1">
      <alignment/>
    </xf>
    <xf numFmtId="0" fontId="9" fillId="25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169" fontId="13" fillId="27" borderId="10" xfId="0" applyNumberFormat="1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49" fontId="3" fillId="7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vertical="center"/>
    </xf>
    <xf numFmtId="0" fontId="24" fillId="0" borderId="13" xfId="0" applyFont="1" applyBorder="1" applyAlignment="1">
      <alignment/>
    </xf>
    <xf numFmtId="0" fontId="24" fillId="7" borderId="13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25" borderId="10" xfId="0" applyFont="1" applyFill="1" applyBorder="1" applyAlignment="1">
      <alignment/>
    </xf>
    <xf numFmtId="0" fontId="24" fillId="4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Fill="1" applyBorder="1" applyAlignment="1">
      <alignment/>
    </xf>
    <xf numFmtId="0" fontId="42" fillId="7" borderId="13" xfId="0" applyFont="1" applyFill="1" applyBorder="1" applyAlignment="1">
      <alignment vertical="center"/>
    </xf>
    <xf numFmtId="0" fontId="43" fillId="0" borderId="13" xfId="0" applyFont="1" applyBorder="1" applyAlignment="1">
      <alignment/>
    </xf>
    <xf numFmtId="0" fontId="43" fillId="7" borderId="13" xfId="0" applyFont="1" applyFill="1" applyBorder="1" applyAlignment="1">
      <alignment/>
    </xf>
    <xf numFmtId="0" fontId="43" fillId="0" borderId="12" xfId="0" applyFont="1" applyBorder="1" applyAlignment="1" applyProtection="1">
      <alignment/>
      <protection hidden="1"/>
    </xf>
    <xf numFmtId="0" fontId="43" fillId="0" borderId="12" xfId="0" applyFont="1" applyBorder="1" applyAlignment="1">
      <alignment/>
    </xf>
    <xf numFmtId="0" fontId="43" fillId="0" borderId="10" xfId="0" applyFont="1" applyBorder="1" applyAlignment="1" applyProtection="1">
      <alignment/>
      <protection hidden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 applyProtection="1">
      <alignment/>
      <protection hidden="1"/>
    </xf>
    <xf numFmtId="0" fontId="43" fillId="0" borderId="10" xfId="0" applyFont="1" applyFill="1" applyBorder="1" applyAlignment="1">
      <alignment/>
    </xf>
    <xf numFmtId="0" fontId="43" fillId="25" borderId="10" xfId="0" applyFont="1" applyFill="1" applyBorder="1" applyAlignment="1" applyProtection="1">
      <alignment/>
      <protection hidden="1"/>
    </xf>
    <xf numFmtId="0" fontId="43" fillId="25" borderId="10" xfId="0" applyFont="1" applyFill="1" applyBorder="1" applyAlignment="1">
      <alignment/>
    </xf>
    <xf numFmtId="0" fontId="43" fillId="4" borderId="10" xfId="0" applyFont="1" applyFill="1" applyBorder="1" applyAlignment="1" applyProtection="1">
      <alignment/>
      <protection hidden="1"/>
    </xf>
    <xf numFmtId="0" fontId="43" fillId="4" borderId="10" xfId="0" applyFont="1" applyFill="1" applyBorder="1" applyAlignment="1">
      <alignment/>
    </xf>
    <xf numFmtId="0" fontId="43" fillId="0" borderId="11" xfId="0" applyFont="1" applyBorder="1" applyAlignment="1" applyProtection="1">
      <alignment/>
      <protection hidden="1"/>
    </xf>
    <xf numFmtId="0" fontId="43" fillId="0" borderId="11" xfId="0" applyFont="1" applyBorder="1" applyAlignment="1">
      <alignment/>
    </xf>
    <xf numFmtId="0" fontId="43" fillId="0" borderId="15" xfId="0" applyFont="1" applyBorder="1" applyAlignment="1" applyProtection="1">
      <alignment/>
      <protection hidden="1"/>
    </xf>
    <xf numFmtId="175" fontId="43" fillId="0" borderId="10" xfId="0" applyNumberFormat="1" applyFont="1" applyBorder="1" applyAlignment="1" applyProtection="1">
      <alignment/>
      <protection hidden="1"/>
    </xf>
    <xf numFmtId="171" fontId="43" fillId="0" borderId="10" xfId="0" applyNumberFormat="1" applyFont="1" applyBorder="1" applyAlignment="1">
      <alignment/>
    </xf>
    <xf numFmtId="0" fontId="43" fillId="24" borderId="10" xfId="0" applyFont="1" applyFill="1" applyBorder="1" applyAlignment="1" applyProtection="1">
      <alignment/>
      <protection hidden="1"/>
    </xf>
    <xf numFmtId="0" fontId="43" fillId="24" borderId="12" xfId="0" applyFont="1" applyFill="1" applyBorder="1" applyAlignment="1" applyProtection="1">
      <alignment/>
      <protection hidden="1"/>
    </xf>
    <xf numFmtId="0" fontId="43" fillId="0" borderId="12" xfId="0" applyFont="1" applyFill="1" applyBorder="1" applyAlignment="1">
      <alignment/>
    </xf>
    <xf numFmtId="175" fontId="43" fillId="24" borderId="10" xfId="0" applyNumberFormat="1" applyFont="1" applyFill="1" applyBorder="1" applyAlignment="1" applyProtection="1">
      <alignment/>
      <protection hidden="1"/>
    </xf>
    <xf numFmtId="0" fontId="43" fillId="24" borderId="15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6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169" fontId="44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3"/>
  <sheetViews>
    <sheetView tabSelected="1" view="pageLayout" zoomScaleNormal="85" workbookViewId="0" topLeftCell="A184">
      <selection activeCell="A213" sqref="A213"/>
    </sheetView>
  </sheetViews>
  <sheetFormatPr defaultColWidth="18.57421875" defaultRowHeight="12.75" outlineLevelCol="1"/>
  <cols>
    <col min="1" max="1" width="10.8515625" style="4" customWidth="1"/>
    <col min="2" max="2" width="8.7109375" style="152" bestFit="1" customWidth="1"/>
    <col min="3" max="3" width="22.8515625" style="5" customWidth="1"/>
    <col min="4" max="4" width="27.421875" style="5" customWidth="1"/>
    <col min="5" max="5" width="16.00390625" style="4" customWidth="1"/>
    <col min="6" max="6" width="5.00390625" style="4" customWidth="1"/>
    <col min="7" max="7" width="4.28125" style="4" customWidth="1"/>
    <col min="8" max="8" width="5.00390625" style="4" customWidth="1"/>
    <col min="9" max="9" width="11.421875" style="4" customWidth="1"/>
    <col min="10" max="10" width="13.28125" style="4" customWidth="1"/>
    <col min="11" max="11" width="10.8515625" style="4" hidden="1" customWidth="1" outlineLevel="1"/>
    <col min="12" max="12" width="10.28125" style="96" hidden="1" customWidth="1" collapsed="1"/>
    <col min="13" max="13" width="9.140625" style="6" bestFit="1" customWidth="1"/>
    <col min="14" max="14" width="11.8515625" style="4" hidden="1" customWidth="1" outlineLevel="1"/>
    <col min="15" max="15" width="4.8515625" style="87" hidden="1" customWidth="1" collapsed="1"/>
    <col min="16" max="16" width="10.8515625" style="87" hidden="1" customWidth="1"/>
    <col min="17" max="17" width="16.8515625" style="4" hidden="1" customWidth="1"/>
    <col min="18" max="18" width="9.8515625" style="7" hidden="1" customWidth="1"/>
    <col min="19" max="19" width="9.7109375" style="87" hidden="1" customWidth="1" outlineLevel="1"/>
    <col min="20" max="20" width="15.421875" style="145" hidden="1" customWidth="1" outlineLevel="1"/>
    <col min="21" max="21" width="13.421875" style="145" hidden="1" customWidth="1" outlineLevel="1"/>
    <col min="22" max="22" width="9.7109375" style="146" hidden="1" customWidth="1" outlineLevel="1"/>
    <col min="23" max="23" width="14.8515625" style="147" hidden="1" customWidth="1" outlineLevel="1"/>
    <col min="24" max="24" width="9.7109375" style="87" hidden="1" customWidth="1" outlineLevel="1"/>
    <col min="25" max="25" width="14.8515625" style="147" hidden="1" customWidth="1" outlineLevel="1"/>
    <col min="26" max="26" width="9.7109375" style="145" hidden="1" customWidth="1" outlineLevel="1"/>
    <col min="27" max="27" width="12.8515625" style="148" hidden="1" customWidth="1" outlineLevel="1"/>
    <col min="28" max="28" width="16.28125" style="8" hidden="1" customWidth="1" outlineLevel="1"/>
    <col min="29" max="29" width="10.140625" style="112" hidden="1" customWidth="1" collapsed="1"/>
    <col min="30" max="30" width="11.140625" style="112" hidden="1" customWidth="1"/>
    <col min="31" max="31" width="18.8515625" style="9" customWidth="1"/>
    <col min="32" max="32" width="18.57421875" style="227" customWidth="1"/>
    <col min="33" max="33" width="12.7109375" style="227" bestFit="1" customWidth="1"/>
    <col min="34" max="34" width="18.57421875" style="227" customWidth="1"/>
    <col min="35" max="35" width="18.57421875" style="212" customWidth="1"/>
    <col min="36" max="16384" width="18.57421875" style="10" customWidth="1"/>
  </cols>
  <sheetData>
    <row r="1" spans="1:35" s="50" customFormat="1" ht="40.5" customHeight="1" thickBot="1">
      <c r="A1" s="245" t="s">
        <v>414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21"/>
      <c r="AG1" s="221"/>
      <c r="AH1" s="221"/>
      <c r="AI1" s="209"/>
    </row>
    <row r="2" spans="1:35" s="61" customFormat="1" ht="77.25" thickBot="1">
      <c r="A2" s="151" t="s">
        <v>409</v>
      </c>
      <c r="B2" s="151" t="s">
        <v>272</v>
      </c>
      <c r="C2" s="57" t="s">
        <v>182</v>
      </c>
      <c r="D2" s="58" t="s">
        <v>183</v>
      </c>
      <c r="E2" s="56" t="s">
        <v>181</v>
      </c>
      <c r="F2" s="256" t="s">
        <v>256</v>
      </c>
      <c r="G2" s="256"/>
      <c r="H2" s="256"/>
      <c r="I2" s="194" t="s">
        <v>411</v>
      </c>
      <c r="J2" s="194" t="s">
        <v>410</v>
      </c>
      <c r="K2" s="194" t="s">
        <v>259</v>
      </c>
      <c r="L2" s="194" t="s">
        <v>190</v>
      </c>
      <c r="M2" s="194" t="s">
        <v>412</v>
      </c>
      <c r="N2" s="60" t="s">
        <v>248</v>
      </c>
      <c r="O2" s="79" t="s">
        <v>258</v>
      </c>
      <c r="P2" s="79" t="s">
        <v>254</v>
      </c>
      <c r="Q2" s="60" t="s">
        <v>220</v>
      </c>
      <c r="R2" s="60" t="s">
        <v>406</v>
      </c>
      <c r="S2" s="105" t="s">
        <v>184</v>
      </c>
      <c r="T2" s="113" t="s">
        <v>227</v>
      </c>
      <c r="U2" s="105" t="s">
        <v>230</v>
      </c>
      <c r="V2" s="105" t="s">
        <v>185</v>
      </c>
      <c r="W2" s="114" t="s">
        <v>231</v>
      </c>
      <c r="X2" s="105" t="s">
        <v>186</v>
      </c>
      <c r="Y2" s="114" t="s">
        <v>232</v>
      </c>
      <c r="Z2" s="113" t="s">
        <v>222</v>
      </c>
      <c r="AA2" s="105" t="s">
        <v>228</v>
      </c>
      <c r="AB2" s="60" t="s">
        <v>273</v>
      </c>
      <c r="AC2" s="105" t="s">
        <v>251</v>
      </c>
      <c r="AD2" s="105" t="s">
        <v>250</v>
      </c>
      <c r="AE2" s="60" t="s">
        <v>405</v>
      </c>
      <c r="AF2" s="222"/>
      <c r="AG2" s="222"/>
      <c r="AH2" s="222"/>
      <c r="AI2" s="210"/>
    </row>
    <row r="3" spans="1:35" s="55" customFormat="1" ht="21.75" thickBot="1">
      <c r="A3" s="198"/>
      <c r="B3" s="199"/>
      <c r="C3" s="50"/>
      <c r="D3" s="50"/>
      <c r="E3" s="150"/>
      <c r="F3" s="78" t="s">
        <v>268</v>
      </c>
      <c r="G3" s="77" t="s">
        <v>266</v>
      </c>
      <c r="H3" s="77" t="s">
        <v>267</v>
      </c>
      <c r="I3" s="52"/>
      <c r="J3" s="52"/>
      <c r="K3" s="52"/>
      <c r="L3" s="88"/>
      <c r="M3" s="53"/>
      <c r="N3" s="51"/>
      <c r="O3" s="99"/>
      <c r="P3" s="99"/>
      <c r="Q3" s="51"/>
      <c r="R3" s="54"/>
      <c r="S3" s="106"/>
      <c r="T3" s="115"/>
      <c r="U3" s="115"/>
      <c r="V3" s="116"/>
      <c r="W3" s="117"/>
      <c r="X3" s="106"/>
      <c r="Y3" s="117"/>
      <c r="Z3" s="115"/>
      <c r="AA3" s="106"/>
      <c r="AB3" s="51"/>
      <c r="AC3" s="106"/>
      <c r="AD3" s="106"/>
      <c r="AE3" s="51"/>
      <c r="AF3" s="223"/>
      <c r="AG3" s="223"/>
      <c r="AH3" s="223"/>
      <c r="AI3" s="211"/>
    </row>
    <row r="4" spans="1:35" s="49" customFormat="1" ht="15" customHeight="1">
      <c r="A4" s="4">
        <v>1</v>
      </c>
      <c r="B4" s="4">
        <v>3051</v>
      </c>
      <c r="C4" s="44" t="s">
        <v>1</v>
      </c>
      <c r="D4" s="44" t="s">
        <v>189</v>
      </c>
      <c r="E4" s="45" t="s">
        <v>263</v>
      </c>
      <c r="F4" s="46">
        <v>10</v>
      </c>
      <c r="G4" s="46"/>
      <c r="H4" s="46"/>
      <c r="I4" s="46">
        <v>1190</v>
      </c>
      <c r="J4" s="179">
        <v>1909</v>
      </c>
      <c r="K4" s="46" t="s">
        <v>261</v>
      </c>
      <c r="L4" s="89">
        <v>565.41</v>
      </c>
      <c r="M4" s="47">
        <v>2213.61</v>
      </c>
      <c r="N4" s="45">
        <v>1978</v>
      </c>
      <c r="O4" s="100" t="s">
        <v>255</v>
      </c>
      <c r="P4" s="100" t="s">
        <v>255</v>
      </c>
      <c r="Q4" s="45" t="s">
        <v>4</v>
      </c>
      <c r="R4" s="48">
        <v>93</v>
      </c>
      <c r="S4" s="80">
        <v>8763</v>
      </c>
      <c r="T4" s="118">
        <f>S4/M4</f>
        <v>3.958691910499139</v>
      </c>
      <c r="U4" s="118">
        <f>S4/M4</f>
        <v>3.958691910499139</v>
      </c>
      <c r="V4" s="119">
        <v>9388</v>
      </c>
      <c r="W4" s="120">
        <f>V4/M4</f>
        <v>4.241036135543298</v>
      </c>
      <c r="X4" s="80">
        <v>10027</v>
      </c>
      <c r="Y4" s="120">
        <f>X4/M4</f>
        <v>4.529704871228446</v>
      </c>
      <c r="Z4" s="118">
        <f>AVERAGE(S4,V4,X4)</f>
        <v>9392.666666666666</v>
      </c>
      <c r="AA4" s="85">
        <v>2002</v>
      </c>
      <c r="AB4" s="45" t="s">
        <v>278</v>
      </c>
      <c r="AC4" s="107" t="s">
        <v>2</v>
      </c>
      <c r="AD4" s="107" t="s">
        <v>3</v>
      </c>
      <c r="AE4" s="177">
        <v>1</v>
      </c>
      <c r="AF4" s="224"/>
      <c r="AG4" s="224"/>
      <c r="AH4" s="225"/>
      <c r="AI4" s="215"/>
    </row>
    <row r="5" spans="1:33" ht="15" customHeight="1">
      <c r="A5" s="4">
        <v>2</v>
      </c>
      <c r="B5" s="4">
        <v>3053</v>
      </c>
      <c r="C5" s="11" t="s">
        <v>5</v>
      </c>
      <c r="D5" s="11" t="s">
        <v>6</v>
      </c>
      <c r="E5" s="12" t="s">
        <v>263</v>
      </c>
      <c r="F5" s="13">
        <v>10</v>
      </c>
      <c r="G5" s="13"/>
      <c r="H5" s="13"/>
      <c r="I5" s="13">
        <v>1190</v>
      </c>
      <c r="J5" s="179">
        <v>1909</v>
      </c>
      <c r="K5" s="13" t="s">
        <v>261</v>
      </c>
      <c r="L5" s="90">
        <v>551.15</v>
      </c>
      <c r="M5" s="14">
        <v>1970.6</v>
      </c>
      <c r="N5" s="12">
        <v>1981</v>
      </c>
      <c r="O5" s="101" t="s">
        <v>255</v>
      </c>
      <c r="P5" s="101" t="s">
        <v>255</v>
      </c>
      <c r="Q5" s="12" t="s">
        <v>4</v>
      </c>
      <c r="R5" s="15">
        <v>105</v>
      </c>
      <c r="S5" s="81">
        <v>7160</v>
      </c>
      <c r="T5" s="121"/>
      <c r="U5" s="121">
        <f aca="true" t="shared" si="0" ref="U5:U100">S5/M5</f>
        <v>3.633411143814067</v>
      </c>
      <c r="V5" s="122">
        <v>6716</v>
      </c>
      <c r="W5" s="123">
        <f aca="true" t="shared" si="1" ref="W5:W100">V5/M5</f>
        <v>3.4080990561250384</v>
      </c>
      <c r="X5" s="81">
        <v>7138</v>
      </c>
      <c r="Y5" s="123">
        <f aca="true" t="shared" si="2" ref="Y5:Y100">X5/M5</f>
        <v>3.622247031361007</v>
      </c>
      <c r="Z5" s="121">
        <f aca="true" t="shared" si="3" ref="Z5:Z100">AVERAGE(S5,V5,X5)</f>
        <v>7004.666666666667</v>
      </c>
      <c r="AA5" s="83">
        <v>1999</v>
      </c>
      <c r="AB5" s="16" t="s">
        <v>279</v>
      </c>
      <c r="AC5" s="108" t="s">
        <v>2</v>
      </c>
      <c r="AD5" s="108" t="s">
        <v>3</v>
      </c>
      <c r="AE5" s="177">
        <v>1</v>
      </c>
      <c r="AF5" s="224"/>
      <c r="AG5" s="226"/>
    </row>
    <row r="6" spans="1:33" ht="15" customHeight="1">
      <c r="A6" s="4">
        <v>3</v>
      </c>
      <c r="B6" s="4">
        <v>3065</v>
      </c>
      <c r="C6" s="11" t="s">
        <v>7</v>
      </c>
      <c r="D6" s="11" t="s">
        <v>191</v>
      </c>
      <c r="E6" s="12" t="s">
        <v>263</v>
      </c>
      <c r="F6" s="13">
        <v>10</v>
      </c>
      <c r="G6" s="13"/>
      <c r="H6" s="13"/>
      <c r="I6" s="13">
        <v>1190</v>
      </c>
      <c r="J6" s="179">
        <v>1909</v>
      </c>
      <c r="K6" s="13" t="s">
        <v>261</v>
      </c>
      <c r="L6" s="90">
        <v>432.06</v>
      </c>
      <c r="M6" s="14">
        <v>1273</v>
      </c>
      <c r="N6" s="12" t="s">
        <v>196</v>
      </c>
      <c r="O6" s="101" t="s">
        <v>255</v>
      </c>
      <c r="P6" s="101" t="s">
        <v>255</v>
      </c>
      <c r="Q6" s="12" t="s">
        <v>4</v>
      </c>
      <c r="R6" s="15">
        <v>53.2</v>
      </c>
      <c r="S6" s="81">
        <v>5059</v>
      </c>
      <c r="T6" s="121"/>
      <c r="U6" s="121">
        <f t="shared" si="0"/>
        <v>3.9740769835035348</v>
      </c>
      <c r="V6" s="122">
        <v>4120</v>
      </c>
      <c r="W6" s="123">
        <f t="shared" si="1"/>
        <v>3.2364493322859387</v>
      </c>
      <c r="X6" s="81">
        <v>4630</v>
      </c>
      <c r="Y6" s="123">
        <f t="shared" si="2"/>
        <v>3.6370777690494895</v>
      </c>
      <c r="Z6" s="121">
        <f t="shared" si="3"/>
        <v>4603</v>
      </c>
      <c r="AA6" s="83">
        <v>2001</v>
      </c>
      <c r="AB6" s="16" t="s">
        <v>280</v>
      </c>
      <c r="AC6" s="108" t="s">
        <v>2</v>
      </c>
      <c r="AD6" s="108" t="s">
        <v>3</v>
      </c>
      <c r="AE6" s="177">
        <v>1</v>
      </c>
      <c r="AF6" s="224"/>
      <c r="AG6" s="226"/>
    </row>
    <row r="7" spans="1:33" ht="15" customHeight="1">
      <c r="A7" s="200">
        <v>4</v>
      </c>
      <c r="B7" s="4">
        <v>3063</v>
      </c>
      <c r="C7" s="11" t="s">
        <v>402</v>
      </c>
      <c r="D7" s="11" t="s">
        <v>192</v>
      </c>
      <c r="E7" s="12" t="s">
        <v>264</v>
      </c>
      <c r="F7" s="13">
        <v>10</v>
      </c>
      <c r="G7" s="13"/>
      <c r="H7" s="13"/>
      <c r="I7" s="13">
        <v>1190</v>
      </c>
      <c r="J7" s="179">
        <v>1909</v>
      </c>
      <c r="K7" s="13" t="s">
        <v>261</v>
      </c>
      <c r="L7" s="90">
        <v>888.09</v>
      </c>
      <c r="M7" s="14">
        <v>3178</v>
      </c>
      <c r="N7" s="12">
        <v>1995</v>
      </c>
      <c r="O7" s="101" t="s">
        <v>255</v>
      </c>
      <c r="P7" s="101" t="s">
        <v>255</v>
      </c>
      <c r="Q7" s="12" t="s">
        <v>4</v>
      </c>
      <c r="R7" s="15">
        <v>99</v>
      </c>
      <c r="S7" s="81">
        <v>11948</v>
      </c>
      <c r="T7" s="121"/>
      <c r="U7" s="121">
        <f t="shared" si="0"/>
        <v>3.7595972309628696</v>
      </c>
      <c r="V7" s="122">
        <v>9640</v>
      </c>
      <c r="W7" s="123">
        <f t="shared" si="1"/>
        <v>3.0333543108873506</v>
      </c>
      <c r="X7" s="81">
        <v>7678</v>
      </c>
      <c r="Y7" s="123">
        <f t="shared" si="2"/>
        <v>2.4159848961611075</v>
      </c>
      <c r="Z7" s="121">
        <f t="shared" si="3"/>
        <v>9755.333333333334</v>
      </c>
      <c r="AA7" s="83">
        <v>1995</v>
      </c>
      <c r="AB7" s="16" t="s">
        <v>281</v>
      </c>
      <c r="AC7" s="108" t="s">
        <v>3</v>
      </c>
      <c r="AD7" s="108" t="s">
        <v>3</v>
      </c>
      <c r="AE7" s="177">
        <v>1</v>
      </c>
      <c r="AF7" s="224"/>
      <c r="AG7" s="226"/>
    </row>
    <row r="8" spans="1:33" ht="15" customHeight="1">
      <c r="A8" s="200">
        <v>5</v>
      </c>
      <c r="B8" s="4">
        <v>3055</v>
      </c>
      <c r="C8" s="3" t="s">
        <v>8</v>
      </c>
      <c r="D8" s="3" t="s">
        <v>193</v>
      </c>
      <c r="E8" s="1" t="s">
        <v>0</v>
      </c>
      <c r="F8" s="13">
        <v>11</v>
      </c>
      <c r="G8" s="13"/>
      <c r="H8" s="17"/>
      <c r="I8" s="13">
        <v>1309</v>
      </c>
      <c r="J8" s="179">
        <v>1909</v>
      </c>
      <c r="K8" s="13" t="s">
        <v>261</v>
      </c>
      <c r="L8" s="91">
        <v>1334.6</v>
      </c>
      <c r="M8" s="18">
        <v>4690</v>
      </c>
      <c r="N8" s="1">
        <v>1982</v>
      </c>
      <c r="O8" s="101" t="s">
        <v>255</v>
      </c>
      <c r="P8" s="101" t="s">
        <v>255</v>
      </c>
      <c r="Q8" s="1" t="s">
        <v>4</v>
      </c>
      <c r="R8" s="19">
        <v>160</v>
      </c>
      <c r="S8" s="83">
        <v>12053</v>
      </c>
      <c r="T8" s="124"/>
      <c r="U8" s="121">
        <f t="shared" si="0"/>
        <v>2.5699360341151385</v>
      </c>
      <c r="V8" s="125">
        <v>16378</v>
      </c>
      <c r="W8" s="123">
        <f t="shared" si="1"/>
        <v>3.4921108742004265</v>
      </c>
      <c r="X8" s="83">
        <v>17482</v>
      </c>
      <c r="Y8" s="123">
        <f t="shared" si="2"/>
        <v>3.727505330490405</v>
      </c>
      <c r="Z8" s="121">
        <f t="shared" si="3"/>
        <v>15304.333333333334</v>
      </c>
      <c r="AA8" s="83">
        <v>2003</v>
      </c>
      <c r="AB8" s="16" t="s">
        <v>282</v>
      </c>
      <c r="AC8" s="108" t="s">
        <v>2</v>
      </c>
      <c r="AD8" s="108" t="s">
        <v>3</v>
      </c>
      <c r="AE8" s="177">
        <v>1</v>
      </c>
      <c r="AF8" s="224"/>
      <c r="AG8" s="226"/>
    </row>
    <row r="9" spans="1:33" ht="15" customHeight="1">
      <c r="A9" s="200">
        <v>6</v>
      </c>
      <c r="B9" s="4">
        <v>5029</v>
      </c>
      <c r="C9" s="11" t="s">
        <v>401</v>
      </c>
      <c r="D9" s="11" t="s">
        <v>194</v>
      </c>
      <c r="E9" s="12" t="s">
        <v>0</v>
      </c>
      <c r="F9" s="13">
        <v>10</v>
      </c>
      <c r="G9" s="17"/>
      <c r="H9" s="13"/>
      <c r="I9" s="13">
        <v>1190</v>
      </c>
      <c r="J9" s="179">
        <v>1909</v>
      </c>
      <c r="K9" s="13" t="s">
        <v>261</v>
      </c>
      <c r="L9" s="91">
        <v>887.72</v>
      </c>
      <c r="M9" s="18">
        <v>2663.16</v>
      </c>
      <c r="N9" s="12">
        <v>2006</v>
      </c>
      <c r="O9" s="101" t="s">
        <v>255</v>
      </c>
      <c r="P9" s="102" t="s">
        <v>255</v>
      </c>
      <c r="Q9" s="12" t="s">
        <v>4</v>
      </c>
      <c r="R9" s="15">
        <v>86</v>
      </c>
      <c r="S9" s="81">
        <v>8692</v>
      </c>
      <c r="T9" s="121"/>
      <c r="U9" s="121">
        <f t="shared" si="0"/>
        <v>3.263791886330525</v>
      </c>
      <c r="V9" s="122">
        <v>12985</v>
      </c>
      <c r="W9" s="123">
        <f t="shared" si="1"/>
        <v>4.875786659457186</v>
      </c>
      <c r="X9" s="81">
        <v>19245</v>
      </c>
      <c r="Y9" s="123">
        <f t="shared" si="2"/>
        <v>7.226377686657956</v>
      </c>
      <c r="Z9" s="121">
        <f t="shared" si="3"/>
        <v>13640.666666666666</v>
      </c>
      <c r="AA9" s="83">
        <v>2006</v>
      </c>
      <c r="AB9" s="16" t="s">
        <v>283</v>
      </c>
      <c r="AC9" s="108" t="s">
        <v>3</v>
      </c>
      <c r="AD9" s="108" t="s">
        <v>3</v>
      </c>
      <c r="AE9" s="177">
        <v>1</v>
      </c>
      <c r="AF9" s="224"/>
      <c r="AG9" s="226"/>
    </row>
    <row r="10" spans="1:33" ht="15" customHeight="1">
      <c r="A10" s="200">
        <v>7</v>
      </c>
      <c r="B10" s="4">
        <v>3052</v>
      </c>
      <c r="C10" s="11" t="s">
        <v>9</v>
      </c>
      <c r="D10" s="11" t="s">
        <v>10</v>
      </c>
      <c r="E10" s="12" t="s">
        <v>263</v>
      </c>
      <c r="F10" s="13">
        <v>10</v>
      </c>
      <c r="G10" s="13"/>
      <c r="H10" s="13"/>
      <c r="I10" s="13">
        <v>1190</v>
      </c>
      <c r="J10" s="179">
        <v>1909</v>
      </c>
      <c r="K10" s="13" t="s">
        <v>261</v>
      </c>
      <c r="L10" s="90">
        <v>565.41</v>
      </c>
      <c r="M10" s="14">
        <v>1778</v>
      </c>
      <c r="N10" s="12">
        <v>1978</v>
      </c>
      <c r="O10" s="101" t="s">
        <v>255</v>
      </c>
      <c r="P10" s="101" t="s">
        <v>255</v>
      </c>
      <c r="Q10" s="12" t="s">
        <v>4</v>
      </c>
      <c r="R10" s="15">
        <v>105</v>
      </c>
      <c r="S10" s="81">
        <v>6563</v>
      </c>
      <c r="T10" s="121"/>
      <c r="U10" s="121">
        <f t="shared" si="0"/>
        <v>3.691226096737908</v>
      </c>
      <c r="V10" s="122">
        <v>6275</v>
      </c>
      <c r="W10" s="123">
        <f t="shared" si="1"/>
        <v>3.529246344206974</v>
      </c>
      <c r="X10" s="81">
        <v>6903</v>
      </c>
      <c r="Y10" s="123">
        <f t="shared" si="2"/>
        <v>3.8824521934758156</v>
      </c>
      <c r="Z10" s="121">
        <f t="shared" si="3"/>
        <v>6580.333333333333</v>
      </c>
      <c r="AA10" s="83">
        <v>2002</v>
      </c>
      <c r="AB10" s="16" t="s">
        <v>284</v>
      </c>
      <c r="AC10" s="108" t="s">
        <v>2</v>
      </c>
      <c r="AD10" s="108" t="s">
        <v>3</v>
      </c>
      <c r="AE10" s="177">
        <v>1</v>
      </c>
      <c r="AF10" s="224"/>
      <c r="AG10" s="226"/>
    </row>
    <row r="11" spans="1:33" ht="15" customHeight="1">
      <c r="A11" s="200">
        <v>8</v>
      </c>
      <c r="B11" s="4">
        <v>3058</v>
      </c>
      <c r="C11" s="11" t="s">
        <v>11</v>
      </c>
      <c r="D11" s="11" t="s">
        <v>12</v>
      </c>
      <c r="E11" s="12" t="s">
        <v>264</v>
      </c>
      <c r="F11" s="13">
        <v>11</v>
      </c>
      <c r="G11" s="13"/>
      <c r="H11" s="13"/>
      <c r="I11" s="13">
        <v>1309</v>
      </c>
      <c r="J11" s="179">
        <v>1909</v>
      </c>
      <c r="K11" s="13" t="s">
        <v>261</v>
      </c>
      <c r="L11" s="90">
        <v>595.96</v>
      </c>
      <c r="M11" s="14">
        <v>1916.85</v>
      </c>
      <c r="N11" s="12">
        <v>1982</v>
      </c>
      <c r="O11" s="101" t="s">
        <v>255</v>
      </c>
      <c r="P11" s="101" t="s">
        <v>261</v>
      </c>
      <c r="Q11" s="12" t="s">
        <v>4</v>
      </c>
      <c r="R11" s="15">
        <v>64</v>
      </c>
      <c r="S11" s="81">
        <v>4980</v>
      </c>
      <c r="T11" s="121"/>
      <c r="U11" s="121">
        <f t="shared" si="0"/>
        <v>2.598012364034745</v>
      </c>
      <c r="V11" s="125">
        <v>5444</v>
      </c>
      <c r="W11" s="123">
        <f t="shared" si="1"/>
        <v>2.84007616662754</v>
      </c>
      <c r="X11" s="81">
        <v>5471</v>
      </c>
      <c r="Y11" s="123">
        <f t="shared" si="2"/>
        <v>2.8541617758301383</v>
      </c>
      <c r="Z11" s="121">
        <f t="shared" si="3"/>
        <v>5298.333333333333</v>
      </c>
      <c r="AA11" s="83">
        <v>1999</v>
      </c>
      <c r="AB11" s="16" t="s">
        <v>285</v>
      </c>
      <c r="AC11" s="108" t="s">
        <v>2</v>
      </c>
      <c r="AD11" s="108" t="s">
        <v>3</v>
      </c>
      <c r="AE11" s="177">
        <v>1</v>
      </c>
      <c r="AF11" s="224"/>
      <c r="AG11" s="226"/>
    </row>
    <row r="12" spans="1:33" ht="15" customHeight="1">
      <c r="A12" s="200">
        <v>9</v>
      </c>
      <c r="B12" s="4">
        <v>3059</v>
      </c>
      <c r="C12" s="11" t="s">
        <v>13</v>
      </c>
      <c r="D12" s="11" t="s">
        <v>14</v>
      </c>
      <c r="E12" s="12" t="s">
        <v>263</v>
      </c>
      <c r="F12" s="13">
        <v>10</v>
      </c>
      <c r="G12" s="13"/>
      <c r="H12" s="13"/>
      <c r="I12" s="13">
        <v>1190</v>
      </c>
      <c r="J12" s="179">
        <v>1909</v>
      </c>
      <c r="K12" s="13" t="s">
        <v>261</v>
      </c>
      <c r="L12" s="90">
        <v>478.9</v>
      </c>
      <c r="M12" s="14">
        <v>1348</v>
      </c>
      <c r="N12" s="12">
        <v>1965</v>
      </c>
      <c r="O12" s="101" t="s">
        <v>255</v>
      </c>
      <c r="P12" s="101" t="s">
        <v>255</v>
      </c>
      <c r="Q12" s="12" t="s">
        <v>4</v>
      </c>
      <c r="R12" s="15">
        <v>89</v>
      </c>
      <c r="S12" s="81">
        <v>3547</v>
      </c>
      <c r="T12" s="121"/>
      <c r="U12" s="121">
        <f t="shared" si="0"/>
        <v>2.6313056379821957</v>
      </c>
      <c r="V12" s="125">
        <v>4087</v>
      </c>
      <c r="W12" s="123">
        <f t="shared" si="1"/>
        <v>3.0318991097922847</v>
      </c>
      <c r="X12" s="81">
        <v>4655</v>
      </c>
      <c r="Y12" s="123">
        <f t="shared" si="2"/>
        <v>3.4532640949554896</v>
      </c>
      <c r="Z12" s="121">
        <f t="shared" si="3"/>
        <v>4096.333333333333</v>
      </c>
      <c r="AA12" s="83">
        <v>1999</v>
      </c>
      <c r="AB12" s="16" t="s">
        <v>286</v>
      </c>
      <c r="AC12" s="108" t="s">
        <v>2</v>
      </c>
      <c r="AD12" s="108" t="s">
        <v>3</v>
      </c>
      <c r="AE12" s="177">
        <v>1</v>
      </c>
      <c r="AF12" s="224"/>
      <c r="AG12" s="226"/>
    </row>
    <row r="13" spans="1:33" ht="15" customHeight="1">
      <c r="A13" s="200">
        <v>10</v>
      </c>
      <c r="B13" s="4">
        <v>3062</v>
      </c>
      <c r="C13" s="11" t="s">
        <v>15</v>
      </c>
      <c r="D13" s="11" t="s">
        <v>216</v>
      </c>
      <c r="E13" s="12" t="s">
        <v>263</v>
      </c>
      <c r="F13" s="13">
        <v>10</v>
      </c>
      <c r="G13" s="13"/>
      <c r="H13" s="13"/>
      <c r="I13" s="13">
        <v>1190</v>
      </c>
      <c r="J13" s="179">
        <v>1909</v>
      </c>
      <c r="K13" s="13" t="s">
        <v>261</v>
      </c>
      <c r="L13" s="90">
        <v>333.18</v>
      </c>
      <c r="M13" s="14">
        <v>1475.41</v>
      </c>
      <c r="N13" s="12">
        <v>1968</v>
      </c>
      <c r="O13" s="101" t="s">
        <v>255</v>
      </c>
      <c r="P13" s="101" t="s">
        <v>255</v>
      </c>
      <c r="Q13" s="12" t="s">
        <v>4</v>
      </c>
      <c r="R13" s="15">
        <v>83</v>
      </c>
      <c r="S13" s="81">
        <v>5234</v>
      </c>
      <c r="T13" s="121"/>
      <c r="U13" s="121">
        <f t="shared" si="0"/>
        <v>3.5474884947235004</v>
      </c>
      <c r="V13" s="122">
        <v>5496</v>
      </c>
      <c r="W13" s="123">
        <f t="shared" si="1"/>
        <v>3.725066252770416</v>
      </c>
      <c r="X13" s="81">
        <v>5721</v>
      </c>
      <c r="Y13" s="123">
        <f t="shared" si="2"/>
        <v>3.8775662358259737</v>
      </c>
      <c r="Z13" s="121">
        <f t="shared" si="3"/>
        <v>5483.666666666667</v>
      </c>
      <c r="AA13" s="83">
        <v>1999</v>
      </c>
      <c r="AB13" s="16" t="s">
        <v>287</v>
      </c>
      <c r="AC13" s="108" t="s">
        <v>2</v>
      </c>
      <c r="AD13" s="108" t="s">
        <v>3</v>
      </c>
      <c r="AE13" s="177">
        <v>1</v>
      </c>
      <c r="AF13" s="224"/>
      <c r="AG13" s="226"/>
    </row>
    <row r="14" spans="1:33" ht="15" customHeight="1">
      <c r="A14" s="200">
        <v>11</v>
      </c>
      <c r="B14" s="4">
        <v>3074</v>
      </c>
      <c r="C14" s="11" t="s">
        <v>16</v>
      </c>
      <c r="D14" s="11" t="s">
        <v>17</v>
      </c>
      <c r="E14" s="12" t="s">
        <v>264</v>
      </c>
      <c r="F14" s="13">
        <v>10</v>
      </c>
      <c r="G14" s="13"/>
      <c r="H14" s="13"/>
      <c r="I14" s="13">
        <v>1190</v>
      </c>
      <c r="J14" s="179">
        <v>1909</v>
      </c>
      <c r="K14" s="13" t="s">
        <v>261</v>
      </c>
      <c r="L14" s="90">
        <v>505.6</v>
      </c>
      <c r="M14" s="14">
        <v>2215.6</v>
      </c>
      <c r="N14" s="12">
        <v>1936</v>
      </c>
      <c r="O14" s="101" t="s">
        <v>261</v>
      </c>
      <c r="P14" s="101" t="s">
        <v>261</v>
      </c>
      <c r="Q14" s="12" t="s">
        <v>4</v>
      </c>
      <c r="R14" s="15">
        <v>102</v>
      </c>
      <c r="S14" s="81">
        <v>4832</v>
      </c>
      <c r="T14" s="121"/>
      <c r="U14" s="121">
        <f t="shared" si="0"/>
        <v>2.1808990792561835</v>
      </c>
      <c r="V14" s="122">
        <v>5938</v>
      </c>
      <c r="W14" s="123">
        <f t="shared" si="1"/>
        <v>2.68008665824156</v>
      </c>
      <c r="X14" s="81">
        <v>5204</v>
      </c>
      <c r="Y14" s="123">
        <f t="shared" si="2"/>
        <v>2.3487994222783897</v>
      </c>
      <c r="Z14" s="121">
        <f t="shared" si="3"/>
        <v>5324.666666666667</v>
      </c>
      <c r="AA14" s="83">
        <v>1997</v>
      </c>
      <c r="AB14" s="16" t="s">
        <v>288</v>
      </c>
      <c r="AC14" s="108" t="s">
        <v>3</v>
      </c>
      <c r="AD14" s="108" t="s">
        <v>3</v>
      </c>
      <c r="AE14" s="177">
        <v>1</v>
      </c>
      <c r="AF14" s="224"/>
      <c r="AG14" s="226"/>
    </row>
    <row r="15" spans="1:33" ht="15" customHeight="1">
      <c r="A15" s="200">
        <v>12</v>
      </c>
      <c r="B15" s="4">
        <v>5067</v>
      </c>
      <c r="C15" s="11" t="s">
        <v>18</v>
      </c>
      <c r="D15" s="11" t="s">
        <v>19</v>
      </c>
      <c r="E15" s="12" t="s">
        <v>264</v>
      </c>
      <c r="F15" s="13">
        <v>10</v>
      </c>
      <c r="G15" s="13"/>
      <c r="H15" s="13"/>
      <c r="I15" s="13">
        <v>1190</v>
      </c>
      <c r="J15" s="179">
        <v>1909</v>
      </c>
      <c r="K15" s="13" t="s">
        <v>261</v>
      </c>
      <c r="L15" s="91">
        <v>355.56</v>
      </c>
      <c r="M15" s="18">
        <v>960.01</v>
      </c>
      <c r="N15" s="1" t="s">
        <v>196</v>
      </c>
      <c r="O15" s="101" t="s">
        <v>255</v>
      </c>
      <c r="P15" s="101" t="s">
        <v>261</v>
      </c>
      <c r="Q15" s="12" t="s">
        <v>4</v>
      </c>
      <c r="R15" s="15">
        <v>29</v>
      </c>
      <c r="S15" s="81">
        <v>2260</v>
      </c>
      <c r="T15" s="121"/>
      <c r="U15" s="121">
        <f t="shared" si="0"/>
        <v>2.354142144352663</v>
      </c>
      <c r="V15" s="122">
        <v>2345</v>
      </c>
      <c r="W15" s="123">
        <f t="shared" si="1"/>
        <v>2.4426828887199092</v>
      </c>
      <c r="X15" s="81">
        <v>3134</v>
      </c>
      <c r="Y15" s="123">
        <f t="shared" si="2"/>
        <v>3.264549327611171</v>
      </c>
      <c r="Z15" s="121">
        <f t="shared" si="3"/>
        <v>2579.6666666666665</v>
      </c>
      <c r="AA15" s="83" t="s">
        <v>218</v>
      </c>
      <c r="AB15" s="16" t="s">
        <v>289</v>
      </c>
      <c r="AC15" s="108" t="s">
        <v>3</v>
      </c>
      <c r="AD15" s="108" t="s">
        <v>3</v>
      </c>
      <c r="AE15" s="177">
        <v>1</v>
      </c>
      <c r="AF15" s="224"/>
      <c r="AG15" s="226"/>
    </row>
    <row r="16" spans="1:33" ht="15" customHeight="1">
      <c r="A16" s="200">
        <v>13</v>
      </c>
      <c r="B16" s="4">
        <v>3054</v>
      </c>
      <c r="C16" s="11" t="s">
        <v>20</v>
      </c>
      <c r="D16" s="11" t="s">
        <v>195</v>
      </c>
      <c r="E16" s="12" t="s">
        <v>264</v>
      </c>
      <c r="F16" s="13">
        <v>10</v>
      </c>
      <c r="G16" s="13"/>
      <c r="H16" s="13"/>
      <c r="I16" s="13">
        <v>1190</v>
      </c>
      <c r="J16" s="179">
        <v>1909</v>
      </c>
      <c r="K16" s="13" t="s">
        <v>261</v>
      </c>
      <c r="L16" s="90">
        <v>589.1</v>
      </c>
      <c r="M16" s="14">
        <v>2095</v>
      </c>
      <c r="N16" s="12">
        <v>1970</v>
      </c>
      <c r="O16" s="101" t="s">
        <v>255</v>
      </c>
      <c r="P16" s="101" t="s">
        <v>261</v>
      </c>
      <c r="Q16" s="12" t="s">
        <v>4</v>
      </c>
      <c r="R16" s="15">
        <v>146.5</v>
      </c>
      <c r="S16" s="81">
        <v>12166</v>
      </c>
      <c r="T16" s="121"/>
      <c r="U16" s="121">
        <f t="shared" si="0"/>
        <v>5.807159904534606</v>
      </c>
      <c r="V16" s="122">
        <v>10942</v>
      </c>
      <c r="W16" s="123">
        <f t="shared" si="1"/>
        <v>5.2229116945107394</v>
      </c>
      <c r="X16" s="81">
        <v>13784</v>
      </c>
      <c r="Y16" s="123">
        <f t="shared" si="2"/>
        <v>6.579474940334129</v>
      </c>
      <c r="Z16" s="121">
        <f t="shared" si="3"/>
        <v>12297.333333333334</v>
      </c>
      <c r="AA16" s="83">
        <v>1999</v>
      </c>
      <c r="AB16" s="16" t="s">
        <v>290</v>
      </c>
      <c r="AC16" s="108" t="s">
        <v>3</v>
      </c>
      <c r="AD16" s="108" t="s">
        <v>3</v>
      </c>
      <c r="AE16" s="177">
        <v>1</v>
      </c>
      <c r="AF16" s="224"/>
      <c r="AG16" s="226"/>
    </row>
    <row r="17" spans="1:33" ht="15" customHeight="1">
      <c r="A17" s="200">
        <v>14</v>
      </c>
      <c r="B17" s="4">
        <v>5052</v>
      </c>
      <c r="C17" s="11" t="s">
        <v>21</v>
      </c>
      <c r="D17" s="11" t="s">
        <v>22</v>
      </c>
      <c r="E17" s="12" t="s">
        <v>264</v>
      </c>
      <c r="F17" s="13">
        <v>10</v>
      </c>
      <c r="G17" s="13"/>
      <c r="H17" s="13"/>
      <c r="I17" s="13">
        <v>1190</v>
      </c>
      <c r="J17" s="179">
        <v>1909</v>
      </c>
      <c r="K17" s="13" t="s">
        <v>261</v>
      </c>
      <c r="L17" s="91">
        <v>620.59</v>
      </c>
      <c r="M17" s="18">
        <v>2110</v>
      </c>
      <c r="N17" s="12" t="s">
        <v>213</v>
      </c>
      <c r="O17" s="101" t="s">
        <v>255</v>
      </c>
      <c r="P17" s="101" t="s">
        <v>261</v>
      </c>
      <c r="Q17" s="12" t="s">
        <v>4</v>
      </c>
      <c r="R17" s="15">
        <v>105</v>
      </c>
      <c r="S17" s="81">
        <v>6183</v>
      </c>
      <c r="T17" s="121"/>
      <c r="U17" s="121">
        <f t="shared" si="0"/>
        <v>2.930331753554502</v>
      </c>
      <c r="V17" s="122">
        <v>5971</v>
      </c>
      <c r="W17" s="123">
        <f t="shared" si="1"/>
        <v>2.829857819905213</v>
      </c>
      <c r="X17" s="81">
        <v>4951</v>
      </c>
      <c r="Y17" s="123">
        <f t="shared" si="2"/>
        <v>2.3464454976303317</v>
      </c>
      <c r="Z17" s="121">
        <f t="shared" si="3"/>
        <v>5701.666666666667</v>
      </c>
      <c r="AA17" s="83">
        <v>2008</v>
      </c>
      <c r="AB17" s="16" t="s">
        <v>291</v>
      </c>
      <c r="AC17" s="108" t="s">
        <v>2</v>
      </c>
      <c r="AD17" s="108" t="s">
        <v>3</v>
      </c>
      <c r="AE17" s="177">
        <v>1</v>
      </c>
      <c r="AF17" s="224"/>
      <c r="AG17" s="226"/>
    </row>
    <row r="18" spans="1:33" ht="15" customHeight="1">
      <c r="A18" s="200">
        <v>15</v>
      </c>
      <c r="B18" s="4">
        <v>3060</v>
      </c>
      <c r="C18" s="11" t="s">
        <v>24</v>
      </c>
      <c r="D18" s="11" t="s">
        <v>25</v>
      </c>
      <c r="E18" s="12" t="s">
        <v>264</v>
      </c>
      <c r="F18" s="13">
        <v>11</v>
      </c>
      <c r="G18" s="13"/>
      <c r="H18" s="13"/>
      <c r="I18" s="13">
        <v>1309</v>
      </c>
      <c r="J18" s="179">
        <v>1909</v>
      </c>
      <c r="K18" s="13" t="s">
        <v>261</v>
      </c>
      <c r="L18" s="90">
        <v>660.68</v>
      </c>
      <c r="M18" s="14">
        <v>2935.23</v>
      </c>
      <c r="N18" s="12">
        <v>1970</v>
      </c>
      <c r="O18" s="101" t="s">
        <v>255</v>
      </c>
      <c r="P18" s="101" t="s">
        <v>255</v>
      </c>
      <c r="Q18" s="12" t="s">
        <v>4</v>
      </c>
      <c r="R18" s="15">
        <v>80</v>
      </c>
      <c r="S18" s="81">
        <v>6012</v>
      </c>
      <c r="T18" s="121"/>
      <c r="U18" s="121">
        <f t="shared" si="0"/>
        <v>2.0482210934066494</v>
      </c>
      <c r="V18" s="122">
        <v>5809</v>
      </c>
      <c r="W18" s="123">
        <f t="shared" si="1"/>
        <v>1.9790612660677358</v>
      </c>
      <c r="X18" s="81">
        <v>6347</v>
      </c>
      <c r="Y18" s="123">
        <f t="shared" si="2"/>
        <v>2.1623518429560886</v>
      </c>
      <c r="Z18" s="121">
        <f t="shared" si="3"/>
        <v>6056</v>
      </c>
      <c r="AA18" s="83">
        <v>2003</v>
      </c>
      <c r="AB18" s="16" t="s">
        <v>292</v>
      </c>
      <c r="AC18" s="108" t="s">
        <v>2</v>
      </c>
      <c r="AD18" s="108" t="s">
        <v>3</v>
      </c>
      <c r="AE18" s="177">
        <v>1</v>
      </c>
      <c r="AF18" s="224"/>
      <c r="AG18" s="226"/>
    </row>
    <row r="19" spans="1:33" ht="15" customHeight="1">
      <c r="A19" s="200">
        <v>16</v>
      </c>
      <c r="B19" s="4">
        <v>5068</v>
      </c>
      <c r="C19" s="3" t="s">
        <v>26</v>
      </c>
      <c r="D19" s="3" t="s">
        <v>229</v>
      </c>
      <c r="E19" s="1" t="s">
        <v>264</v>
      </c>
      <c r="F19" s="13">
        <v>10</v>
      </c>
      <c r="G19" s="17"/>
      <c r="H19" s="17"/>
      <c r="I19" s="13">
        <v>1190</v>
      </c>
      <c r="J19" s="179">
        <v>1909</v>
      </c>
      <c r="K19" s="13" t="s">
        <v>261</v>
      </c>
      <c r="L19" s="91">
        <v>317.97</v>
      </c>
      <c r="M19" s="18">
        <v>985.7</v>
      </c>
      <c r="N19" s="1" t="s">
        <v>196</v>
      </c>
      <c r="O19" s="102" t="s">
        <v>261</v>
      </c>
      <c r="P19" s="102" t="s">
        <v>261</v>
      </c>
      <c r="Q19" s="1" t="s">
        <v>27</v>
      </c>
      <c r="R19" s="19">
        <v>105</v>
      </c>
      <c r="S19" s="83" t="s">
        <v>224</v>
      </c>
      <c r="T19" s="126"/>
      <c r="U19" s="127"/>
      <c r="V19" s="125" t="s">
        <v>224</v>
      </c>
      <c r="W19" s="128"/>
      <c r="X19" s="83" t="s">
        <v>224</v>
      </c>
      <c r="Y19" s="128"/>
      <c r="Z19" s="124" t="s">
        <v>224</v>
      </c>
      <c r="AA19" s="83" t="s">
        <v>218</v>
      </c>
      <c r="AB19" s="20" t="s">
        <v>294</v>
      </c>
      <c r="AC19" s="108" t="s">
        <v>3</v>
      </c>
      <c r="AD19" s="108" t="s">
        <v>3</v>
      </c>
      <c r="AE19" s="177">
        <v>1</v>
      </c>
      <c r="AF19" s="224"/>
      <c r="AG19" s="226"/>
    </row>
    <row r="20" spans="1:33" ht="15" customHeight="1">
      <c r="A20" s="200">
        <v>17</v>
      </c>
      <c r="B20" s="4">
        <v>3077</v>
      </c>
      <c r="C20" s="11" t="s">
        <v>28</v>
      </c>
      <c r="D20" s="11" t="s">
        <v>29</v>
      </c>
      <c r="E20" s="12" t="s">
        <v>264</v>
      </c>
      <c r="F20" s="13">
        <v>10</v>
      </c>
      <c r="G20" s="13"/>
      <c r="H20" s="13"/>
      <c r="I20" s="13">
        <v>1190</v>
      </c>
      <c r="J20" s="179">
        <v>1909</v>
      </c>
      <c r="K20" s="13" t="s">
        <v>261</v>
      </c>
      <c r="L20" s="90">
        <v>286.34</v>
      </c>
      <c r="M20" s="14">
        <v>1010</v>
      </c>
      <c r="N20" s="1" t="s">
        <v>196</v>
      </c>
      <c r="O20" s="102" t="s">
        <v>261</v>
      </c>
      <c r="P20" s="101" t="s">
        <v>261</v>
      </c>
      <c r="Q20" s="12" t="s">
        <v>4</v>
      </c>
      <c r="R20" s="15">
        <v>44</v>
      </c>
      <c r="S20" s="81">
        <v>2623</v>
      </c>
      <c r="T20" s="121"/>
      <c r="U20" s="121">
        <f t="shared" si="0"/>
        <v>2.597029702970297</v>
      </c>
      <c r="V20" s="122">
        <v>2152</v>
      </c>
      <c r="W20" s="123">
        <f t="shared" si="1"/>
        <v>2.130693069306931</v>
      </c>
      <c r="X20" s="81">
        <v>2424</v>
      </c>
      <c r="Y20" s="123">
        <f t="shared" si="2"/>
        <v>2.4</v>
      </c>
      <c r="Z20" s="121">
        <f t="shared" si="3"/>
        <v>2399.6666666666665</v>
      </c>
      <c r="AA20" s="83">
        <v>1999</v>
      </c>
      <c r="AB20" s="16" t="s">
        <v>293</v>
      </c>
      <c r="AC20" s="108" t="s">
        <v>2</v>
      </c>
      <c r="AD20" s="108" t="s">
        <v>3</v>
      </c>
      <c r="AE20" s="177">
        <v>1</v>
      </c>
      <c r="AF20" s="224"/>
      <c r="AG20" s="226"/>
    </row>
    <row r="21" spans="1:33" ht="15" customHeight="1">
      <c r="A21" s="200">
        <v>18</v>
      </c>
      <c r="B21" s="4">
        <v>3066</v>
      </c>
      <c r="C21" s="11" t="s">
        <v>30</v>
      </c>
      <c r="D21" s="11" t="s">
        <v>31</v>
      </c>
      <c r="E21" s="12" t="s">
        <v>0</v>
      </c>
      <c r="F21" s="13">
        <v>10</v>
      </c>
      <c r="G21" s="13"/>
      <c r="H21" s="13"/>
      <c r="I21" s="13">
        <v>1190</v>
      </c>
      <c r="J21" s="179">
        <v>1909</v>
      </c>
      <c r="K21" s="13" t="s">
        <v>261</v>
      </c>
      <c r="L21" s="90">
        <v>1889.06</v>
      </c>
      <c r="M21" s="14">
        <v>7767.65</v>
      </c>
      <c r="N21" s="1" t="s">
        <v>196</v>
      </c>
      <c r="O21" s="101" t="s">
        <v>255</v>
      </c>
      <c r="P21" s="101" t="s">
        <v>255</v>
      </c>
      <c r="Q21" s="12" t="s">
        <v>4</v>
      </c>
      <c r="R21" s="15">
        <v>130</v>
      </c>
      <c r="S21" s="81">
        <v>11382</v>
      </c>
      <c r="T21" s="121"/>
      <c r="U21" s="121">
        <f t="shared" si="0"/>
        <v>1.4653080403983187</v>
      </c>
      <c r="V21" s="122">
        <v>12354</v>
      </c>
      <c r="W21" s="123">
        <f t="shared" si="1"/>
        <v>1.5904424117976481</v>
      </c>
      <c r="X21" s="81">
        <v>11112</v>
      </c>
      <c r="Y21" s="123">
        <f t="shared" si="2"/>
        <v>1.430548492787394</v>
      </c>
      <c r="Z21" s="121">
        <f t="shared" si="3"/>
        <v>11616</v>
      </c>
      <c r="AA21" s="83">
        <v>1998</v>
      </c>
      <c r="AB21" s="16" t="s">
        <v>295</v>
      </c>
      <c r="AC21" s="108" t="s">
        <v>2</v>
      </c>
      <c r="AD21" s="108" t="s">
        <v>3</v>
      </c>
      <c r="AE21" s="177">
        <v>1</v>
      </c>
      <c r="AF21" s="224"/>
      <c r="AG21" s="226"/>
    </row>
    <row r="22" spans="1:33" ht="15" customHeight="1">
      <c r="A22" s="200">
        <v>19</v>
      </c>
      <c r="B22" s="4">
        <v>3075</v>
      </c>
      <c r="C22" s="11" t="s">
        <v>32</v>
      </c>
      <c r="D22" s="11" t="s">
        <v>33</v>
      </c>
      <c r="E22" s="12" t="s">
        <v>264</v>
      </c>
      <c r="F22" s="13">
        <v>10</v>
      </c>
      <c r="G22" s="13"/>
      <c r="H22" s="13"/>
      <c r="I22" s="13">
        <v>1190</v>
      </c>
      <c r="J22" s="179">
        <v>1909</v>
      </c>
      <c r="K22" s="13" t="s">
        <v>261</v>
      </c>
      <c r="L22" s="90">
        <v>902.17</v>
      </c>
      <c r="M22" s="14">
        <v>2959.69</v>
      </c>
      <c r="N22" s="12">
        <v>1965</v>
      </c>
      <c r="O22" s="101" t="s">
        <v>255</v>
      </c>
      <c r="P22" s="101" t="s">
        <v>261</v>
      </c>
      <c r="Q22" s="12" t="s">
        <v>4</v>
      </c>
      <c r="R22" s="15">
        <v>151.2</v>
      </c>
      <c r="S22" s="81">
        <v>5409</v>
      </c>
      <c r="T22" s="121"/>
      <c r="U22" s="121">
        <f t="shared" si="0"/>
        <v>1.8275562643384948</v>
      </c>
      <c r="V22" s="122">
        <v>5094</v>
      </c>
      <c r="W22" s="123">
        <f>V22/M22</f>
        <v>1.7211261990276008</v>
      </c>
      <c r="X22" s="81">
        <v>5594</v>
      </c>
      <c r="Y22" s="123">
        <f t="shared" si="2"/>
        <v>1.8900628106321946</v>
      </c>
      <c r="Z22" s="121">
        <f t="shared" si="3"/>
        <v>5365.666666666667</v>
      </c>
      <c r="AA22" s="83">
        <v>1999</v>
      </c>
      <c r="AB22" s="16" t="s">
        <v>296</v>
      </c>
      <c r="AC22" s="108" t="s">
        <v>2</v>
      </c>
      <c r="AD22" s="108" t="s">
        <v>3</v>
      </c>
      <c r="AE22" s="177">
        <v>1</v>
      </c>
      <c r="AF22" s="224"/>
      <c r="AG22" s="226"/>
    </row>
    <row r="23" spans="1:33" ht="15" customHeight="1">
      <c r="A23" s="200">
        <v>20</v>
      </c>
      <c r="B23" s="4">
        <v>3070</v>
      </c>
      <c r="C23" s="11" t="s">
        <v>274</v>
      </c>
      <c r="D23" s="11" t="s">
        <v>34</v>
      </c>
      <c r="E23" s="12" t="s">
        <v>264</v>
      </c>
      <c r="F23" s="13">
        <v>10</v>
      </c>
      <c r="G23" s="13"/>
      <c r="H23" s="13"/>
      <c r="I23" s="13">
        <v>1190</v>
      </c>
      <c r="J23" s="179">
        <v>1909</v>
      </c>
      <c r="K23" s="13" t="s">
        <v>261</v>
      </c>
      <c r="L23" s="90">
        <v>433</v>
      </c>
      <c r="M23" s="14">
        <v>1525.25</v>
      </c>
      <c r="N23" s="1" t="s">
        <v>196</v>
      </c>
      <c r="O23" s="101" t="s">
        <v>261</v>
      </c>
      <c r="P23" s="101" t="s">
        <v>261</v>
      </c>
      <c r="Q23" s="12" t="s">
        <v>4</v>
      </c>
      <c r="R23" s="15">
        <v>35</v>
      </c>
      <c r="S23" s="81">
        <v>3144</v>
      </c>
      <c r="T23" s="121"/>
      <c r="U23" s="121">
        <f t="shared" si="0"/>
        <v>2.0613014259957385</v>
      </c>
      <c r="V23" s="122">
        <v>3565</v>
      </c>
      <c r="W23" s="123">
        <f t="shared" si="1"/>
        <v>2.3373217505326997</v>
      </c>
      <c r="X23" s="81">
        <v>4013</v>
      </c>
      <c r="Y23" s="123">
        <f t="shared" si="2"/>
        <v>2.631044091132601</v>
      </c>
      <c r="Z23" s="121">
        <f t="shared" si="3"/>
        <v>3574</v>
      </c>
      <c r="AA23" s="83">
        <v>2003</v>
      </c>
      <c r="AB23" s="16" t="s">
        <v>297</v>
      </c>
      <c r="AC23" s="108" t="s">
        <v>2</v>
      </c>
      <c r="AD23" s="108" t="s">
        <v>3</v>
      </c>
      <c r="AE23" s="177">
        <v>1</v>
      </c>
      <c r="AF23" s="224"/>
      <c r="AG23" s="226"/>
    </row>
    <row r="24" spans="1:33" ht="15" customHeight="1">
      <c r="A24" s="200">
        <v>23</v>
      </c>
      <c r="B24" s="4">
        <v>3056</v>
      </c>
      <c r="C24" s="11" t="s">
        <v>35</v>
      </c>
      <c r="D24" s="11" t="s">
        <v>36</v>
      </c>
      <c r="E24" s="12" t="s">
        <v>263</v>
      </c>
      <c r="F24" s="13">
        <v>10</v>
      </c>
      <c r="G24" s="13"/>
      <c r="H24" s="13"/>
      <c r="I24" s="13">
        <v>1190</v>
      </c>
      <c r="J24" s="179">
        <v>1909</v>
      </c>
      <c r="K24" s="13" t="s">
        <v>261</v>
      </c>
      <c r="L24" s="90">
        <v>468.9</v>
      </c>
      <c r="M24" s="14">
        <v>1603.89</v>
      </c>
      <c r="N24" s="12">
        <v>1971</v>
      </c>
      <c r="O24" s="101" t="s">
        <v>261</v>
      </c>
      <c r="P24" s="101" t="s">
        <v>255</v>
      </c>
      <c r="Q24" s="12" t="s">
        <v>4</v>
      </c>
      <c r="R24" s="15">
        <v>33.1</v>
      </c>
      <c r="S24" s="81">
        <v>2244</v>
      </c>
      <c r="T24" s="121"/>
      <c r="U24" s="121">
        <f t="shared" si="0"/>
        <v>1.3990984419130987</v>
      </c>
      <c r="V24" s="122">
        <v>3017</v>
      </c>
      <c r="W24" s="123">
        <f t="shared" si="1"/>
        <v>1.8810516930712204</v>
      </c>
      <c r="X24" s="81">
        <v>2789</v>
      </c>
      <c r="Y24" s="123">
        <f t="shared" si="2"/>
        <v>1.7388973059249697</v>
      </c>
      <c r="Z24" s="121">
        <f t="shared" si="3"/>
        <v>2683.3333333333335</v>
      </c>
      <c r="AA24" s="83">
        <v>2003</v>
      </c>
      <c r="AB24" s="16" t="s">
        <v>298</v>
      </c>
      <c r="AC24" s="108" t="s">
        <v>2</v>
      </c>
      <c r="AD24" s="108" t="s">
        <v>3</v>
      </c>
      <c r="AE24" s="177">
        <v>1</v>
      </c>
      <c r="AF24" s="224"/>
      <c r="AG24" s="226"/>
    </row>
    <row r="25" spans="1:35" s="9" customFormat="1" ht="15" customHeight="1">
      <c r="A25" s="200">
        <v>24</v>
      </c>
      <c r="B25" s="4">
        <v>3517</v>
      </c>
      <c r="C25" s="3" t="s">
        <v>37</v>
      </c>
      <c r="D25" s="3" t="s">
        <v>38</v>
      </c>
      <c r="E25" s="1" t="s">
        <v>68</v>
      </c>
      <c r="F25" s="13">
        <v>10</v>
      </c>
      <c r="G25" s="17"/>
      <c r="H25" s="17"/>
      <c r="I25" s="13">
        <v>1190</v>
      </c>
      <c r="J25" s="179">
        <v>1909</v>
      </c>
      <c r="K25" s="13" t="s">
        <v>261</v>
      </c>
      <c r="L25" s="91">
        <v>633.81</v>
      </c>
      <c r="M25" s="18">
        <v>2471.85</v>
      </c>
      <c r="N25" s="21" t="s">
        <v>217</v>
      </c>
      <c r="O25" s="101" t="s">
        <v>261</v>
      </c>
      <c r="P25" s="102" t="s">
        <v>261</v>
      </c>
      <c r="Q25" s="1" t="s">
        <v>4</v>
      </c>
      <c r="R25" s="19">
        <v>93</v>
      </c>
      <c r="S25" s="83">
        <v>5523</v>
      </c>
      <c r="T25" s="124"/>
      <c r="U25" s="121">
        <f t="shared" si="0"/>
        <v>2.2343588810000607</v>
      </c>
      <c r="V25" s="125">
        <v>3997</v>
      </c>
      <c r="W25" s="123">
        <f t="shared" si="1"/>
        <v>1.6170075045006778</v>
      </c>
      <c r="X25" s="83">
        <v>3229</v>
      </c>
      <c r="Y25" s="123">
        <f t="shared" si="2"/>
        <v>1.306309039788013</v>
      </c>
      <c r="Z25" s="121">
        <f t="shared" si="3"/>
        <v>4249.666666666667</v>
      </c>
      <c r="AA25" s="83">
        <v>1999</v>
      </c>
      <c r="AB25" s="16" t="s">
        <v>299</v>
      </c>
      <c r="AC25" s="108" t="s">
        <v>2</v>
      </c>
      <c r="AD25" s="108" t="s">
        <v>3</v>
      </c>
      <c r="AE25" s="177">
        <v>1</v>
      </c>
      <c r="AF25" s="224"/>
      <c r="AG25" s="228"/>
      <c r="AH25" s="229"/>
      <c r="AI25" s="216"/>
    </row>
    <row r="26" spans="1:33" ht="15" customHeight="1">
      <c r="A26" s="200">
        <v>25</v>
      </c>
      <c r="B26" s="4">
        <v>3080</v>
      </c>
      <c r="C26" s="11" t="s">
        <v>39</v>
      </c>
      <c r="D26" s="11" t="s">
        <v>40</v>
      </c>
      <c r="E26" s="12" t="s">
        <v>264</v>
      </c>
      <c r="F26" s="13">
        <v>10</v>
      </c>
      <c r="G26" s="13"/>
      <c r="H26" s="13"/>
      <c r="I26" s="13">
        <v>1190</v>
      </c>
      <c r="J26" s="179">
        <v>1909</v>
      </c>
      <c r="K26" s="13" t="s">
        <v>261</v>
      </c>
      <c r="L26" s="90">
        <v>718.25</v>
      </c>
      <c r="M26" s="14">
        <v>2933.56</v>
      </c>
      <c r="N26" s="12">
        <v>1960</v>
      </c>
      <c r="O26" s="101" t="s">
        <v>261</v>
      </c>
      <c r="P26" s="102" t="s">
        <v>261</v>
      </c>
      <c r="Q26" s="12" t="s">
        <v>4</v>
      </c>
      <c r="R26" s="15">
        <v>63.5</v>
      </c>
      <c r="S26" s="81">
        <v>4301</v>
      </c>
      <c r="T26" s="121"/>
      <c r="U26" s="121">
        <f t="shared" si="0"/>
        <v>1.4661367076180478</v>
      </c>
      <c r="V26" s="122">
        <v>5546</v>
      </c>
      <c r="W26" s="123">
        <f t="shared" si="1"/>
        <v>1.8905357313298519</v>
      </c>
      <c r="X26" s="81">
        <v>4044</v>
      </c>
      <c r="Y26" s="123">
        <f t="shared" si="2"/>
        <v>1.3785298408759323</v>
      </c>
      <c r="Z26" s="121">
        <f t="shared" si="3"/>
        <v>4630.333333333333</v>
      </c>
      <c r="AA26" s="83">
        <v>2003</v>
      </c>
      <c r="AB26" s="16" t="s">
        <v>300</v>
      </c>
      <c r="AC26" s="108" t="s">
        <v>2</v>
      </c>
      <c r="AD26" s="108" t="s">
        <v>3</v>
      </c>
      <c r="AE26" s="177">
        <v>1</v>
      </c>
      <c r="AF26" s="224"/>
      <c r="AG26" s="226"/>
    </row>
    <row r="27" spans="1:33" ht="15" customHeight="1">
      <c r="A27" s="200">
        <v>26</v>
      </c>
      <c r="B27" s="4">
        <v>3018</v>
      </c>
      <c r="C27" s="11" t="s">
        <v>41</v>
      </c>
      <c r="D27" s="11" t="s">
        <v>42</v>
      </c>
      <c r="E27" s="12" t="s">
        <v>264</v>
      </c>
      <c r="F27" s="13">
        <v>10</v>
      </c>
      <c r="G27" s="13"/>
      <c r="H27" s="13"/>
      <c r="I27" s="13">
        <v>1190</v>
      </c>
      <c r="J27" s="179">
        <v>1909</v>
      </c>
      <c r="K27" s="13" t="s">
        <v>261</v>
      </c>
      <c r="L27" s="91">
        <v>705.81</v>
      </c>
      <c r="M27" s="18">
        <v>2550.38</v>
      </c>
      <c r="N27" s="12">
        <v>1966</v>
      </c>
      <c r="O27" s="101" t="s">
        <v>261</v>
      </c>
      <c r="P27" s="102" t="s">
        <v>261</v>
      </c>
      <c r="Q27" s="12" t="s">
        <v>4</v>
      </c>
      <c r="R27" s="15">
        <v>105</v>
      </c>
      <c r="S27" s="81">
        <v>5209</v>
      </c>
      <c r="T27" s="121"/>
      <c r="U27" s="121">
        <f t="shared" si="0"/>
        <v>2.042440734321944</v>
      </c>
      <c r="V27" s="122">
        <v>5847</v>
      </c>
      <c r="W27" s="123">
        <f t="shared" si="1"/>
        <v>2.292599534187062</v>
      </c>
      <c r="X27" s="81">
        <v>6574</v>
      </c>
      <c r="Y27" s="123">
        <f t="shared" si="2"/>
        <v>2.577655094534932</v>
      </c>
      <c r="Z27" s="121">
        <f t="shared" si="3"/>
        <v>5876.666666666667</v>
      </c>
      <c r="AA27" s="83">
        <v>2005</v>
      </c>
      <c r="AB27" s="16" t="s">
        <v>301</v>
      </c>
      <c r="AC27" s="108" t="s">
        <v>2</v>
      </c>
      <c r="AD27" s="108" t="s">
        <v>3</v>
      </c>
      <c r="AE27" s="177">
        <v>1</v>
      </c>
      <c r="AF27" s="224"/>
      <c r="AG27" s="226"/>
    </row>
    <row r="28" spans="1:33" ht="15" customHeight="1">
      <c r="A28" s="200">
        <v>27</v>
      </c>
      <c r="B28" s="4">
        <v>3057</v>
      </c>
      <c r="C28" s="11" t="s">
        <v>43</v>
      </c>
      <c r="D28" s="11" t="s">
        <v>44</v>
      </c>
      <c r="E28" s="12" t="s">
        <v>264</v>
      </c>
      <c r="F28" s="13">
        <v>11</v>
      </c>
      <c r="G28" s="13"/>
      <c r="H28" s="13"/>
      <c r="I28" s="13">
        <v>1309</v>
      </c>
      <c r="J28" s="179">
        <v>1909</v>
      </c>
      <c r="K28" s="13" t="s">
        <v>261</v>
      </c>
      <c r="L28" s="90">
        <v>625.5</v>
      </c>
      <c r="M28" s="14">
        <v>2297.57</v>
      </c>
      <c r="N28" s="12">
        <v>1956</v>
      </c>
      <c r="O28" s="101" t="s">
        <v>261</v>
      </c>
      <c r="P28" s="101" t="s">
        <v>261</v>
      </c>
      <c r="Q28" s="12" t="s">
        <v>4</v>
      </c>
      <c r="R28" s="15">
        <v>105</v>
      </c>
      <c r="S28" s="81">
        <v>5420</v>
      </c>
      <c r="T28" s="121"/>
      <c r="U28" s="121">
        <f t="shared" si="0"/>
        <v>2.359014088798165</v>
      </c>
      <c r="V28" s="122">
        <v>5535</v>
      </c>
      <c r="W28" s="123">
        <f t="shared" si="1"/>
        <v>2.4090669707560597</v>
      </c>
      <c r="X28" s="81">
        <v>5317</v>
      </c>
      <c r="Y28" s="123">
        <f t="shared" si="2"/>
        <v>2.3141841162619636</v>
      </c>
      <c r="Z28" s="121">
        <f t="shared" si="3"/>
        <v>5424</v>
      </c>
      <c r="AA28" s="83">
        <v>1998</v>
      </c>
      <c r="AB28" s="16" t="s">
        <v>302</v>
      </c>
      <c r="AC28" s="108" t="s">
        <v>2</v>
      </c>
      <c r="AD28" s="108" t="s">
        <v>3</v>
      </c>
      <c r="AE28" s="177">
        <v>1</v>
      </c>
      <c r="AF28" s="224"/>
      <c r="AG28" s="226"/>
    </row>
    <row r="29" spans="1:33" ht="15" customHeight="1">
      <c r="A29" s="200">
        <v>28</v>
      </c>
      <c r="B29" s="4">
        <v>3083</v>
      </c>
      <c r="C29" s="11" t="s">
        <v>45</v>
      </c>
      <c r="D29" s="11" t="s">
        <v>46</v>
      </c>
      <c r="E29" s="12" t="s">
        <v>264</v>
      </c>
      <c r="F29" s="13">
        <v>10</v>
      </c>
      <c r="G29" s="13"/>
      <c r="H29" s="13"/>
      <c r="I29" s="13">
        <v>1190</v>
      </c>
      <c r="J29" s="179">
        <v>1909</v>
      </c>
      <c r="K29" s="13" t="s">
        <v>261</v>
      </c>
      <c r="L29" s="90">
        <v>543.09</v>
      </c>
      <c r="M29" s="14">
        <v>2077.09</v>
      </c>
      <c r="N29" s="12">
        <v>1950</v>
      </c>
      <c r="O29" s="101" t="s">
        <v>261</v>
      </c>
      <c r="P29" s="101" t="s">
        <v>261</v>
      </c>
      <c r="Q29" s="12" t="s">
        <v>4</v>
      </c>
      <c r="R29" s="15">
        <v>58</v>
      </c>
      <c r="S29" s="81">
        <v>3314</v>
      </c>
      <c r="T29" s="121"/>
      <c r="U29" s="121">
        <f t="shared" si="0"/>
        <v>1.5955013985912982</v>
      </c>
      <c r="V29" s="122">
        <v>3996</v>
      </c>
      <c r="W29" s="123">
        <f t="shared" si="1"/>
        <v>1.9238453798342872</v>
      </c>
      <c r="X29" s="81">
        <v>4675</v>
      </c>
      <c r="Y29" s="123">
        <f t="shared" si="2"/>
        <v>2.2507450327140375</v>
      </c>
      <c r="Z29" s="121">
        <f t="shared" si="3"/>
        <v>3995</v>
      </c>
      <c r="AA29" s="83">
        <v>2004</v>
      </c>
      <c r="AB29" s="16" t="s">
        <v>303</v>
      </c>
      <c r="AC29" s="108" t="s">
        <v>2</v>
      </c>
      <c r="AD29" s="108" t="s">
        <v>3</v>
      </c>
      <c r="AE29" s="177">
        <v>1</v>
      </c>
      <c r="AF29" s="224"/>
      <c r="AG29" s="226"/>
    </row>
    <row r="30" spans="1:33" ht="15" customHeight="1">
      <c r="A30" s="200">
        <v>29</v>
      </c>
      <c r="B30" s="4">
        <v>3061</v>
      </c>
      <c r="C30" s="11" t="s">
        <v>47</v>
      </c>
      <c r="D30" s="11" t="s">
        <v>197</v>
      </c>
      <c r="E30" s="12" t="s">
        <v>263</v>
      </c>
      <c r="F30" s="13">
        <v>11</v>
      </c>
      <c r="G30" s="13"/>
      <c r="H30" s="13"/>
      <c r="I30" s="13">
        <v>1309</v>
      </c>
      <c r="J30" s="179">
        <v>1909</v>
      </c>
      <c r="K30" s="13" t="s">
        <v>261</v>
      </c>
      <c r="L30" s="90">
        <v>1161.55</v>
      </c>
      <c r="M30" s="14">
        <v>4781.76</v>
      </c>
      <c r="N30" s="12">
        <v>1895</v>
      </c>
      <c r="O30" s="101" t="s">
        <v>255</v>
      </c>
      <c r="P30" s="101" t="s">
        <v>255</v>
      </c>
      <c r="Q30" s="12" t="s">
        <v>4</v>
      </c>
      <c r="R30" s="15">
        <v>93</v>
      </c>
      <c r="S30" s="81">
        <v>16005</v>
      </c>
      <c r="T30" s="121"/>
      <c r="U30" s="121">
        <f t="shared" si="0"/>
        <v>3.3470939570367393</v>
      </c>
      <c r="V30" s="122">
        <v>16594</v>
      </c>
      <c r="W30" s="123">
        <f t="shared" si="1"/>
        <v>3.4702703607040086</v>
      </c>
      <c r="X30" s="81">
        <v>26571</v>
      </c>
      <c r="Y30" s="123">
        <f t="shared" si="2"/>
        <v>5.556740614334471</v>
      </c>
      <c r="Z30" s="121">
        <f t="shared" si="3"/>
        <v>19723.333333333332</v>
      </c>
      <c r="AA30" s="83" t="s">
        <v>218</v>
      </c>
      <c r="AB30" s="16" t="s">
        <v>304</v>
      </c>
      <c r="AC30" s="108" t="s">
        <v>3</v>
      </c>
      <c r="AD30" s="108" t="s">
        <v>3</v>
      </c>
      <c r="AE30" s="177">
        <v>1</v>
      </c>
      <c r="AF30" s="224"/>
      <c r="AG30" s="226"/>
    </row>
    <row r="31" spans="1:33" ht="15" customHeight="1">
      <c r="A31" s="200">
        <v>30</v>
      </c>
      <c r="B31" s="4">
        <v>3082</v>
      </c>
      <c r="C31" s="11" t="s">
        <v>48</v>
      </c>
      <c r="D31" s="11" t="s">
        <v>49</v>
      </c>
      <c r="E31" s="12" t="s">
        <v>264</v>
      </c>
      <c r="F31" s="13">
        <v>10</v>
      </c>
      <c r="G31" s="13"/>
      <c r="H31" s="13"/>
      <c r="I31" s="13">
        <v>1190</v>
      </c>
      <c r="J31" s="179">
        <v>1909</v>
      </c>
      <c r="K31" s="13" t="s">
        <v>261</v>
      </c>
      <c r="L31" s="90">
        <v>613.24</v>
      </c>
      <c r="M31" s="14">
        <v>2000</v>
      </c>
      <c r="N31" s="12">
        <v>1961</v>
      </c>
      <c r="O31" s="101" t="s">
        <v>255</v>
      </c>
      <c r="P31" s="101" t="s">
        <v>261</v>
      </c>
      <c r="Q31" s="12" t="s">
        <v>4</v>
      </c>
      <c r="R31" s="15">
        <v>64</v>
      </c>
      <c r="S31" s="81">
        <v>6421</v>
      </c>
      <c r="T31" s="121"/>
      <c r="U31" s="121">
        <f t="shared" si="0"/>
        <v>3.2105</v>
      </c>
      <c r="V31" s="122">
        <v>5453</v>
      </c>
      <c r="W31" s="123">
        <f t="shared" si="1"/>
        <v>2.7265</v>
      </c>
      <c r="X31" s="81">
        <v>5678</v>
      </c>
      <c r="Y31" s="123">
        <f t="shared" si="2"/>
        <v>2.839</v>
      </c>
      <c r="Z31" s="121">
        <f t="shared" si="3"/>
        <v>5850.666666666667</v>
      </c>
      <c r="AA31" s="83">
        <v>1998</v>
      </c>
      <c r="AB31" s="16" t="s">
        <v>305</v>
      </c>
      <c r="AC31" s="108" t="s">
        <v>2</v>
      </c>
      <c r="AD31" s="108" t="s">
        <v>3</v>
      </c>
      <c r="AE31" s="177">
        <v>1</v>
      </c>
      <c r="AF31" s="224"/>
      <c r="AG31" s="226"/>
    </row>
    <row r="32" spans="1:33" ht="15" customHeight="1">
      <c r="A32" s="248">
        <v>31</v>
      </c>
      <c r="B32" s="4">
        <v>3516</v>
      </c>
      <c r="C32" s="11" t="s">
        <v>150</v>
      </c>
      <c r="D32" s="11" t="s">
        <v>151</v>
      </c>
      <c r="E32" s="12" t="s">
        <v>263</v>
      </c>
      <c r="F32" s="13">
        <v>10</v>
      </c>
      <c r="G32" s="13"/>
      <c r="H32" s="13"/>
      <c r="I32" s="13">
        <v>1190</v>
      </c>
      <c r="J32" s="179">
        <v>1909</v>
      </c>
      <c r="K32" s="13" t="s">
        <v>261</v>
      </c>
      <c r="L32" s="90">
        <v>295.46</v>
      </c>
      <c r="M32" s="14">
        <v>977.18</v>
      </c>
      <c r="N32" s="1" t="s">
        <v>196</v>
      </c>
      <c r="O32" s="101" t="s">
        <v>261</v>
      </c>
      <c r="P32" s="101" t="s">
        <v>255</v>
      </c>
      <c r="Q32" s="12" t="s">
        <v>4</v>
      </c>
      <c r="R32" s="15">
        <v>72.3</v>
      </c>
      <c r="S32" s="83">
        <v>2773</v>
      </c>
      <c r="T32" s="124"/>
      <c r="U32" s="121">
        <f t="shared" si="0"/>
        <v>2.8377576290959703</v>
      </c>
      <c r="V32" s="122">
        <v>3752</v>
      </c>
      <c r="W32" s="123">
        <f t="shared" si="1"/>
        <v>3.8396201313985143</v>
      </c>
      <c r="X32" s="81">
        <v>3346</v>
      </c>
      <c r="Y32" s="123">
        <f t="shared" si="2"/>
        <v>3.424138848523302</v>
      </c>
      <c r="Z32" s="121">
        <f t="shared" si="3"/>
        <v>3290.3333333333335</v>
      </c>
      <c r="AA32" s="83">
        <v>2003</v>
      </c>
      <c r="AB32" s="16" t="s">
        <v>306</v>
      </c>
      <c r="AC32" s="108" t="s">
        <v>3</v>
      </c>
      <c r="AD32" s="108" t="s">
        <v>3</v>
      </c>
      <c r="AE32" s="177">
        <v>1</v>
      </c>
      <c r="AF32" s="224"/>
      <c r="AG32" s="226"/>
    </row>
    <row r="33" spans="1:35" s="9" customFormat="1" ht="15.75" customHeight="1">
      <c r="A33" s="249"/>
      <c r="B33" s="4">
        <v>442</v>
      </c>
      <c r="C33" s="3" t="s">
        <v>167</v>
      </c>
      <c r="D33" s="3" t="s">
        <v>168</v>
      </c>
      <c r="E33" s="1" t="s">
        <v>263</v>
      </c>
      <c r="F33" s="13">
        <v>10</v>
      </c>
      <c r="G33" s="17"/>
      <c r="H33" s="17"/>
      <c r="I33" s="13">
        <v>1190</v>
      </c>
      <c r="J33" s="179">
        <v>1909</v>
      </c>
      <c r="K33" s="13" t="s">
        <v>261</v>
      </c>
      <c r="L33" s="91">
        <v>328</v>
      </c>
      <c r="M33" s="18">
        <v>1082</v>
      </c>
      <c r="N33" s="1">
        <v>1937</v>
      </c>
      <c r="O33" s="101" t="s">
        <v>261</v>
      </c>
      <c r="P33" s="102" t="s">
        <v>261</v>
      </c>
      <c r="Q33" s="1" t="s">
        <v>4</v>
      </c>
      <c r="R33" s="19">
        <v>30</v>
      </c>
      <c r="S33" s="83" t="s">
        <v>224</v>
      </c>
      <c r="T33" s="126"/>
      <c r="U33" s="127"/>
      <c r="V33" s="125">
        <v>1198</v>
      </c>
      <c r="W33" s="129">
        <f t="shared" si="1"/>
        <v>1.1072088724584104</v>
      </c>
      <c r="X33" s="83">
        <v>3166</v>
      </c>
      <c r="Y33" s="129">
        <f t="shared" si="2"/>
        <v>2.9260628465804066</v>
      </c>
      <c r="Z33" s="124" t="s">
        <v>224</v>
      </c>
      <c r="AA33" s="83">
        <v>2008</v>
      </c>
      <c r="AB33" s="16" t="s">
        <v>307</v>
      </c>
      <c r="AC33" s="108" t="s">
        <v>3</v>
      </c>
      <c r="AD33" s="108" t="s">
        <v>3</v>
      </c>
      <c r="AE33" s="177">
        <v>1</v>
      </c>
      <c r="AF33" s="224"/>
      <c r="AG33" s="228"/>
      <c r="AH33" s="229"/>
      <c r="AI33" s="216"/>
    </row>
    <row r="34" spans="1:35" s="9" customFormat="1" ht="15" customHeight="1">
      <c r="A34" s="253">
        <v>32</v>
      </c>
      <c r="B34" s="253">
        <v>3076</v>
      </c>
      <c r="C34" s="3" t="s">
        <v>89</v>
      </c>
      <c r="D34" s="3" t="s">
        <v>90</v>
      </c>
      <c r="E34" s="1" t="s">
        <v>264</v>
      </c>
      <c r="F34" s="17">
        <v>10</v>
      </c>
      <c r="G34" s="17"/>
      <c r="H34" s="17"/>
      <c r="I34" s="17">
        <v>1190</v>
      </c>
      <c r="J34" s="66">
        <v>1909</v>
      </c>
      <c r="K34" s="17" t="s">
        <v>261</v>
      </c>
      <c r="L34" s="91">
        <f>23.5*13+10*30</f>
        <v>605.5</v>
      </c>
      <c r="M34" s="18">
        <f>L34*3.5</f>
        <v>2119.25</v>
      </c>
      <c r="N34" s="1">
        <v>1930</v>
      </c>
      <c r="O34" s="102" t="s">
        <v>261</v>
      </c>
      <c r="P34" s="102" t="s">
        <v>261</v>
      </c>
      <c r="Q34" s="1" t="s">
        <v>4</v>
      </c>
      <c r="R34" s="19">
        <v>140</v>
      </c>
      <c r="S34" s="83">
        <v>6785</v>
      </c>
      <c r="T34" s="124"/>
      <c r="U34" s="124">
        <f t="shared" si="0"/>
        <v>3.2016043411584287</v>
      </c>
      <c r="V34" s="125">
        <v>9406</v>
      </c>
      <c r="W34" s="129">
        <f t="shared" si="1"/>
        <v>4.43836262828831</v>
      </c>
      <c r="X34" s="83">
        <v>9665</v>
      </c>
      <c r="Y34" s="129">
        <f t="shared" si="2"/>
        <v>4.560575675356848</v>
      </c>
      <c r="Z34" s="124">
        <f t="shared" si="3"/>
        <v>8618.666666666666</v>
      </c>
      <c r="AA34" s="83">
        <v>2001</v>
      </c>
      <c r="AB34" s="16" t="s">
        <v>308</v>
      </c>
      <c r="AC34" s="108" t="s">
        <v>2</v>
      </c>
      <c r="AD34" s="108" t="s">
        <v>3</v>
      </c>
      <c r="AE34" s="177">
        <v>1</v>
      </c>
      <c r="AF34" s="224"/>
      <c r="AG34" s="228"/>
      <c r="AH34" s="229"/>
      <c r="AI34" s="216"/>
    </row>
    <row r="35" spans="1:35" s="192" customFormat="1" ht="15" customHeight="1" hidden="1">
      <c r="A35" s="253"/>
      <c r="B35" s="253"/>
      <c r="C35" s="182"/>
      <c r="D35" s="182"/>
      <c r="E35" s="183"/>
      <c r="F35" s="31"/>
      <c r="G35" s="31"/>
      <c r="H35" s="31"/>
      <c r="I35" s="31"/>
      <c r="J35" s="179">
        <v>1909</v>
      </c>
      <c r="K35" s="31" t="s">
        <v>269</v>
      </c>
      <c r="L35" s="185">
        <v>2758.5</v>
      </c>
      <c r="M35" s="186">
        <v>7075.29</v>
      </c>
      <c r="N35" s="183"/>
      <c r="O35" s="104"/>
      <c r="P35" s="104"/>
      <c r="Q35" s="183"/>
      <c r="R35" s="187"/>
      <c r="S35" s="184"/>
      <c r="T35" s="188"/>
      <c r="U35" s="188"/>
      <c r="V35" s="189"/>
      <c r="W35" s="190"/>
      <c r="X35" s="184"/>
      <c r="Y35" s="190"/>
      <c r="Z35" s="188"/>
      <c r="AA35" s="184"/>
      <c r="AB35" s="193" t="s">
        <v>309</v>
      </c>
      <c r="AC35" s="176"/>
      <c r="AD35" s="176"/>
      <c r="AE35" s="191">
        <v>1</v>
      </c>
      <c r="AF35" s="224"/>
      <c r="AG35" s="230"/>
      <c r="AH35" s="231"/>
      <c r="AI35" s="217"/>
    </row>
    <row r="36" spans="1:35" s="9" customFormat="1" ht="15" customHeight="1">
      <c r="A36" s="253"/>
      <c r="B36" s="253"/>
      <c r="C36" s="3" t="s">
        <v>89</v>
      </c>
      <c r="D36" s="3" t="s">
        <v>90</v>
      </c>
      <c r="E36" s="1" t="s">
        <v>52</v>
      </c>
      <c r="F36" s="17">
        <v>10</v>
      </c>
      <c r="G36" s="17"/>
      <c r="H36" s="17"/>
      <c r="I36" s="17">
        <v>1190</v>
      </c>
      <c r="J36" s="66">
        <v>1909</v>
      </c>
      <c r="K36" s="17" t="s">
        <v>261</v>
      </c>
      <c r="L36" s="91">
        <f>L35-L34</f>
        <v>2153</v>
      </c>
      <c r="M36" s="18">
        <f>M35-M34</f>
        <v>4956.04</v>
      </c>
      <c r="N36" s="18">
        <f>N35-N34</f>
        <v>-1930</v>
      </c>
      <c r="O36" s="102" t="s">
        <v>261</v>
      </c>
      <c r="P36" s="102" t="s">
        <v>261</v>
      </c>
      <c r="Q36" s="1" t="s">
        <v>4</v>
      </c>
      <c r="R36" s="19">
        <v>140</v>
      </c>
      <c r="S36" s="83">
        <v>4953</v>
      </c>
      <c r="T36" s="124"/>
      <c r="U36" s="124"/>
      <c r="V36" s="125">
        <v>6224</v>
      </c>
      <c r="W36" s="129"/>
      <c r="X36" s="83">
        <v>5830</v>
      </c>
      <c r="Y36" s="129"/>
      <c r="Z36" s="124">
        <f t="shared" si="3"/>
        <v>5669</v>
      </c>
      <c r="AA36" s="83">
        <v>2002</v>
      </c>
      <c r="AB36" s="16" t="s">
        <v>309</v>
      </c>
      <c r="AC36" s="108" t="s">
        <v>2</v>
      </c>
      <c r="AD36" s="108" t="s">
        <v>3</v>
      </c>
      <c r="AE36" s="177">
        <v>1</v>
      </c>
      <c r="AF36" s="224"/>
      <c r="AG36" s="228"/>
      <c r="AH36" s="229"/>
      <c r="AI36" s="216"/>
    </row>
    <row r="37" spans="1:35" s="9" customFormat="1" ht="15" customHeight="1">
      <c r="A37" s="253">
        <v>33</v>
      </c>
      <c r="B37" s="253">
        <v>3087</v>
      </c>
      <c r="C37" s="3" t="s">
        <v>5</v>
      </c>
      <c r="D37" s="3" t="s">
        <v>53</v>
      </c>
      <c r="E37" s="1" t="s">
        <v>52</v>
      </c>
      <c r="F37" s="17">
        <v>10</v>
      </c>
      <c r="G37" s="17"/>
      <c r="H37" s="17"/>
      <c r="I37" s="17">
        <v>1190</v>
      </c>
      <c r="J37" s="179">
        <v>1909</v>
      </c>
      <c r="K37" s="17" t="s">
        <v>255</v>
      </c>
      <c r="L37" s="91">
        <f>L38-L39</f>
        <v>3577.6180000000004</v>
      </c>
      <c r="M37" s="18">
        <f>M38-M39</f>
        <v>11947.387200000001</v>
      </c>
      <c r="N37" s="1">
        <v>1958</v>
      </c>
      <c r="O37" s="102" t="s">
        <v>261</v>
      </c>
      <c r="P37" s="102" t="s">
        <v>260</v>
      </c>
      <c r="Q37" s="1" t="s">
        <v>4</v>
      </c>
      <c r="R37" s="19">
        <v>426</v>
      </c>
      <c r="S37" s="83">
        <v>21304</v>
      </c>
      <c r="T37" s="124"/>
      <c r="U37" s="124">
        <f t="shared" si="0"/>
        <v>1.7831513822536862</v>
      </c>
      <c r="V37" s="125">
        <v>18421</v>
      </c>
      <c r="W37" s="129">
        <f t="shared" si="1"/>
        <v>1.5418433914990215</v>
      </c>
      <c r="X37" s="83">
        <v>21124</v>
      </c>
      <c r="Y37" s="129">
        <f t="shared" si="2"/>
        <v>1.7680853266394512</v>
      </c>
      <c r="Z37" s="124">
        <f t="shared" si="3"/>
        <v>20283</v>
      </c>
      <c r="AA37" s="83">
        <v>2000</v>
      </c>
      <c r="AB37" s="244" t="s">
        <v>310</v>
      </c>
      <c r="AC37" s="108" t="s">
        <v>2</v>
      </c>
      <c r="AD37" s="108" t="s">
        <v>3</v>
      </c>
      <c r="AE37" s="177">
        <v>1</v>
      </c>
      <c r="AF37" s="224"/>
      <c r="AG37" s="228"/>
      <c r="AH37" s="229"/>
      <c r="AI37" s="216"/>
    </row>
    <row r="38" spans="1:35" s="9" customFormat="1" ht="15" customHeight="1" hidden="1">
      <c r="A38" s="253"/>
      <c r="B38" s="253"/>
      <c r="C38" s="3"/>
      <c r="D38" s="3"/>
      <c r="E38" s="1"/>
      <c r="F38" s="17"/>
      <c r="G38" s="17"/>
      <c r="H38" s="17"/>
      <c r="I38" s="17"/>
      <c r="J38" s="179">
        <v>1909</v>
      </c>
      <c r="K38" s="17" t="s">
        <v>269</v>
      </c>
      <c r="L38" s="91">
        <v>3891.61</v>
      </c>
      <c r="M38" s="18">
        <v>14679</v>
      </c>
      <c r="N38" s="1"/>
      <c r="O38" s="102" t="s">
        <v>261</v>
      </c>
      <c r="P38" s="102"/>
      <c r="Q38" s="1" t="s">
        <v>4</v>
      </c>
      <c r="R38" s="19"/>
      <c r="S38" s="83"/>
      <c r="T38" s="124"/>
      <c r="U38" s="124"/>
      <c r="V38" s="125"/>
      <c r="W38" s="129"/>
      <c r="X38" s="83"/>
      <c r="Y38" s="129"/>
      <c r="Z38" s="124"/>
      <c r="AA38" s="83"/>
      <c r="AB38" s="244"/>
      <c r="AC38" s="108"/>
      <c r="AD38" s="108"/>
      <c r="AE38" s="177">
        <v>1</v>
      </c>
      <c r="AF38" s="224"/>
      <c r="AG38" s="228"/>
      <c r="AH38" s="229"/>
      <c r="AI38" s="216"/>
    </row>
    <row r="39" spans="1:35" s="9" customFormat="1" ht="15" customHeight="1">
      <c r="A39" s="253"/>
      <c r="B39" s="253"/>
      <c r="C39" s="3" t="s">
        <v>5</v>
      </c>
      <c r="D39" s="3" t="s">
        <v>53</v>
      </c>
      <c r="E39" s="1" t="s">
        <v>262</v>
      </c>
      <c r="F39" s="17">
        <v>16</v>
      </c>
      <c r="G39" s="17">
        <v>4</v>
      </c>
      <c r="H39" s="17">
        <v>4</v>
      </c>
      <c r="I39" s="17">
        <v>2088</v>
      </c>
      <c r="J39" s="179">
        <v>1909</v>
      </c>
      <c r="K39" s="17"/>
      <c r="L39" s="91">
        <f>14.7*21.36</f>
        <v>313.99199999999996</v>
      </c>
      <c r="M39" s="18">
        <f>14.7*(9.4*14.56+7.2*6.8)</f>
        <v>2731.6128</v>
      </c>
      <c r="N39" s="1"/>
      <c r="O39" s="102" t="s">
        <v>261</v>
      </c>
      <c r="P39" s="102" t="s">
        <v>260</v>
      </c>
      <c r="Q39" s="1" t="s">
        <v>4</v>
      </c>
      <c r="R39" s="19"/>
      <c r="S39" s="83"/>
      <c r="T39" s="124"/>
      <c r="U39" s="124"/>
      <c r="V39" s="125"/>
      <c r="W39" s="129"/>
      <c r="X39" s="83"/>
      <c r="Y39" s="129"/>
      <c r="Z39" s="124"/>
      <c r="AA39" s="83"/>
      <c r="AB39" s="244"/>
      <c r="AC39" s="108"/>
      <c r="AD39" s="108"/>
      <c r="AE39" s="177">
        <v>1</v>
      </c>
      <c r="AF39" s="224"/>
      <c r="AG39" s="228"/>
      <c r="AH39" s="229"/>
      <c r="AI39" s="216"/>
    </row>
    <row r="40" spans="1:33" ht="15" customHeight="1">
      <c r="A40" s="4">
        <v>34</v>
      </c>
      <c r="B40" s="4">
        <v>3091</v>
      </c>
      <c r="C40" s="11" t="s">
        <v>54</v>
      </c>
      <c r="D40" s="11" t="s">
        <v>253</v>
      </c>
      <c r="E40" s="12" t="s">
        <v>52</v>
      </c>
      <c r="F40" s="13">
        <v>10</v>
      </c>
      <c r="G40" s="13"/>
      <c r="H40" s="13"/>
      <c r="I40" s="13">
        <v>1190</v>
      </c>
      <c r="J40" s="179">
        <v>1909</v>
      </c>
      <c r="K40" s="13" t="s">
        <v>261</v>
      </c>
      <c r="L40" s="90">
        <v>2330</v>
      </c>
      <c r="M40" s="14">
        <v>7600</v>
      </c>
      <c r="N40" s="12" t="s">
        <v>235</v>
      </c>
      <c r="O40" s="101" t="s">
        <v>261</v>
      </c>
      <c r="P40" s="101" t="s">
        <v>260</v>
      </c>
      <c r="Q40" s="12" t="s">
        <v>4</v>
      </c>
      <c r="R40" s="15">
        <v>200</v>
      </c>
      <c r="S40" s="81">
        <v>5510</v>
      </c>
      <c r="T40" s="121"/>
      <c r="U40" s="121">
        <f>S40/2800</f>
        <v>1.9678571428571427</v>
      </c>
      <c r="V40" s="122">
        <v>6045</v>
      </c>
      <c r="W40" s="123">
        <f>V40/2800</f>
        <v>2.1589285714285715</v>
      </c>
      <c r="X40" s="81">
        <v>10638</v>
      </c>
      <c r="Y40" s="123">
        <f t="shared" si="2"/>
        <v>1.3997368421052632</v>
      </c>
      <c r="Z40" s="121">
        <f t="shared" si="3"/>
        <v>7397.666666666667</v>
      </c>
      <c r="AA40" s="83">
        <v>1998</v>
      </c>
      <c r="AB40" s="16" t="s">
        <v>311</v>
      </c>
      <c r="AC40" s="108" t="s">
        <v>2</v>
      </c>
      <c r="AD40" s="108" t="s">
        <v>3</v>
      </c>
      <c r="AE40" s="177">
        <v>1</v>
      </c>
      <c r="AF40" s="224"/>
      <c r="AG40" s="226"/>
    </row>
    <row r="41" spans="1:33" ht="15" customHeight="1">
      <c r="A41" s="255">
        <v>35</v>
      </c>
      <c r="B41" s="255">
        <v>3090</v>
      </c>
      <c r="C41" s="11" t="s">
        <v>55</v>
      </c>
      <c r="D41" s="11" t="s">
        <v>56</v>
      </c>
      <c r="E41" s="12" t="s">
        <v>52</v>
      </c>
      <c r="F41" s="13">
        <v>10</v>
      </c>
      <c r="G41" s="13"/>
      <c r="H41" s="13"/>
      <c r="I41" s="13">
        <v>1190</v>
      </c>
      <c r="J41" s="179">
        <v>1909</v>
      </c>
      <c r="K41" s="13" t="s">
        <v>261</v>
      </c>
      <c r="L41" s="90">
        <f>L42-L43</f>
        <v>1336.58</v>
      </c>
      <c r="M41" s="14">
        <f>M42-M43</f>
        <v>5207</v>
      </c>
      <c r="N41" s="12">
        <v>1955</v>
      </c>
      <c r="O41" s="101" t="s">
        <v>261</v>
      </c>
      <c r="P41" s="101" t="s">
        <v>260</v>
      </c>
      <c r="Q41" s="12" t="s">
        <v>4</v>
      </c>
      <c r="R41" s="15">
        <v>169</v>
      </c>
      <c r="S41" s="81">
        <v>10223</v>
      </c>
      <c r="T41" s="121"/>
      <c r="U41" s="121">
        <f t="shared" si="0"/>
        <v>1.9633186095640485</v>
      </c>
      <c r="V41" s="122">
        <v>13576</v>
      </c>
      <c r="W41" s="123">
        <f>V41/M41</f>
        <v>2.607259458421356</v>
      </c>
      <c r="X41" s="81">
        <v>18573</v>
      </c>
      <c r="Y41" s="123">
        <f t="shared" si="2"/>
        <v>3.5669291338582676</v>
      </c>
      <c r="Z41" s="121">
        <f t="shared" si="3"/>
        <v>14124</v>
      </c>
      <c r="AA41" s="83">
        <v>2000</v>
      </c>
      <c r="AB41" s="251" t="s">
        <v>312</v>
      </c>
      <c r="AC41" s="108" t="s">
        <v>2</v>
      </c>
      <c r="AD41" s="108" t="s">
        <v>3</v>
      </c>
      <c r="AE41" s="177">
        <v>1</v>
      </c>
      <c r="AF41" s="224"/>
      <c r="AG41" s="226"/>
    </row>
    <row r="42" spans="1:35" s="27" customFormat="1" ht="15" customHeight="1" hidden="1">
      <c r="A42" s="255"/>
      <c r="B42" s="255"/>
      <c r="C42" s="22"/>
      <c r="D42" s="22"/>
      <c r="E42" s="23"/>
      <c r="F42" s="24"/>
      <c r="G42" s="24"/>
      <c r="H42" s="24"/>
      <c r="I42" s="24"/>
      <c r="J42" s="179">
        <v>1909</v>
      </c>
      <c r="K42" s="24" t="s">
        <v>269</v>
      </c>
      <c r="L42" s="92">
        <v>1526.58</v>
      </c>
      <c r="M42" s="25">
        <v>6157</v>
      </c>
      <c r="N42" s="23"/>
      <c r="O42" s="101" t="s">
        <v>261</v>
      </c>
      <c r="P42" s="103"/>
      <c r="Q42" s="12" t="s">
        <v>4</v>
      </c>
      <c r="R42" s="26"/>
      <c r="S42" s="84"/>
      <c r="T42" s="130"/>
      <c r="U42" s="130"/>
      <c r="V42" s="131"/>
      <c r="W42" s="132"/>
      <c r="X42" s="84"/>
      <c r="Y42" s="132"/>
      <c r="Z42" s="130"/>
      <c r="AA42" s="84"/>
      <c r="AB42" s="251"/>
      <c r="AC42" s="109"/>
      <c r="AD42" s="109"/>
      <c r="AE42" s="177">
        <v>1</v>
      </c>
      <c r="AF42" s="224"/>
      <c r="AG42" s="232"/>
      <c r="AH42" s="233"/>
      <c r="AI42" s="218"/>
    </row>
    <row r="43" spans="1:33" ht="15" customHeight="1">
      <c r="A43" s="255"/>
      <c r="B43" s="255"/>
      <c r="C43" s="11" t="s">
        <v>55</v>
      </c>
      <c r="D43" s="11" t="s">
        <v>56</v>
      </c>
      <c r="E43" s="12" t="s">
        <v>262</v>
      </c>
      <c r="F43" s="13">
        <v>16</v>
      </c>
      <c r="G43" s="13">
        <v>4</v>
      </c>
      <c r="H43" s="13">
        <v>4</v>
      </c>
      <c r="I43" s="13">
        <v>2088</v>
      </c>
      <c r="J43" s="179">
        <v>1909</v>
      </c>
      <c r="K43" s="13"/>
      <c r="L43" s="90">
        <v>190</v>
      </c>
      <c r="M43" s="14">
        <f>L43*5</f>
        <v>950</v>
      </c>
      <c r="N43" s="12"/>
      <c r="O43" s="101" t="s">
        <v>261</v>
      </c>
      <c r="P43" s="101"/>
      <c r="Q43" s="12" t="s">
        <v>4</v>
      </c>
      <c r="R43" s="15"/>
      <c r="S43" s="81"/>
      <c r="T43" s="121"/>
      <c r="U43" s="121"/>
      <c r="V43" s="122"/>
      <c r="W43" s="123"/>
      <c r="X43" s="81"/>
      <c r="Y43" s="123"/>
      <c r="Z43" s="121"/>
      <c r="AA43" s="83"/>
      <c r="AB43" s="251"/>
      <c r="AC43" s="108"/>
      <c r="AD43" s="108"/>
      <c r="AE43" s="177">
        <v>1</v>
      </c>
      <c r="AF43" s="224"/>
      <c r="AG43" s="226"/>
    </row>
    <row r="44" spans="1:33" ht="15" customHeight="1">
      <c r="A44" s="4">
        <v>36</v>
      </c>
      <c r="B44" s="4">
        <v>3108</v>
      </c>
      <c r="C44" s="11" t="s">
        <v>57</v>
      </c>
      <c r="D44" s="11" t="s">
        <v>58</v>
      </c>
      <c r="E44" s="12" t="s">
        <v>52</v>
      </c>
      <c r="F44" s="13">
        <v>10</v>
      </c>
      <c r="G44" s="13"/>
      <c r="H44" s="13"/>
      <c r="I44" s="13">
        <v>1190</v>
      </c>
      <c r="J44" s="179">
        <v>1909</v>
      </c>
      <c r="K44" s="13" t="s">
        <v>261</v>
      </c>
      <c r="L44" s="90">
        <v>656.08</v>
      </c>
      <c r="M44" s="14">
        <v>2165</v>
      </c>
      <c r="N44" s="12">
        <v>1958</v>
      </c>
      <c r="O44" s="101" t="s">
        <v>261</v>
      </c>
      <c r="P44" s="101" t="s">
        <v>260</v>
      </c>
      <c r="Q44" s="12" t="s">
        <v>4</v>
      </c>
      <c r="R44" s="15">
        <v>151</v>
      </c>
      <c r="S44" s="81">
        <v>3767</v>
      </c>
      <c r="T44" s="121"/>
      <c r="U44" s="121">
        <f t="shared" si="0"/>
        <v>1.7399538106235566</v>
      </c>
      <c r="V44" s="122">
        <v>3943</v>
      </c>
      <c r="W44" s="123">
        <f t="shared" si="1"/>
        <v>1.8212471131639723</v>
      </c>
      <c r="X44" s="81">
        <v>4489</v>
      </c>
      <c r="Y44" s="123">
        <f t="shared" si="2"/>
        <v>2.0734411085450346</v>
      </c>
      <c r="Z44" s="121">
        <f t="shared" si="3"/>
        <v>4066.3333333333335</v>
      </c>
      <c r="AA44" s="83">
        <v>2000</v>
      </c>
      <c r="AB44" s="16" t="s">
        <v>313</v>
      </c>
      <c r="AC44" s="108" t="s">
        <v>2</v>
      </c>
      <c r="AD44" s="108" t="s">
        <v>3</v>
      </c>
      <c r="AE44" s="177">
        <v>1</v>
      </c>
      <c r="AF44" s="224"/>
      <c r="AG44" s="226"/>
    </row>
    <row r="45" spans="1:33" ht="15" customHeight="1">
      <c r="A45" s="253">
        <v>37</v>
      </c>
      <c r="B45" s="255">
        <v>3092</v>
      </c>
      <c r="C45" s="11" t="s">
        <v>60</v>
      </c>
      <c r="D45" s="11" t="s">
        <v>61</v>
      </c>
      <c r="E45" s="12" t="s">
        <v>59</v>
      </c>
      <c r="F45" s="13">
        <v>10</v>
      </c>
      <c r="G45" s="13"/>
      <c r="H45" s="13"/>
      <c r="I45" s="13">
        <v>1190</v>
      </c>
      <c r="J45" s="179">
        <v>1909</v>
      </c>
      <c r="K45" s="13" t="s">
        <v>255</v>
      </c>
      <c r="L45" s="90">
        <f>L46-L47</f>
        <v>3583.41</v>
      </c>
      <c r="M45" s="14">
        <f>M46-M47</f>
        <v>12450.41</v>
      </c>
      <c r="N45" s="12">
        <v>1974</v>
      </c>
      <c r="O45" s="101" t="s">
        <v>255</v>
      </c>
      <c r="P45" s="101" t="s">
        <v>260</v>
      </c>
      <c r="Q45" s="12" t="s">
        <v>4</v>
      </c>
      <c r="R45" s="15">
        <v>1047</v>
      </c>
      <c r="S45" s="122">
        <v>33870</v>
      </c>
      <c r="T45" s="121"/>
      <c r="U45" s="121">
        <f t="shared" si="0"/>
        <v>2.7203923404932047</v>
      </c>
      <c r="V45" s="122">
        <v>46947</v>
      </c>
      <c r="W45" s="123">
        <f t="shared" si="1"/>
        <v>3.7707191971991283</v>
      </c>
      <c r="X45" s="122">
        <v>51517</v>
      </c>
      <c r="Y45" s="123">
        <f t="shared" si="2"/>
        <v>4.137775382497444</v>
      </c>
      <c r="Z45" s="121">
        <f t="shared" si="3"/>
        <v>44111.333333333336</v>
      </c>
      <c r="AA45" s="83">
        <v>2000</v>
      </c>
      <c r="AB45" s="244" t="s">
        <v>314</v>
      </c>
      <c r="AC45" s="108" t="s">
        <v>2</v>
      </c>
      <c r="AD45" s="108" t="s">
        <v>3</v>
      </c>
      <c r="AE45" s="177">
        <v>1</v>
      </c>
      <c r="AF45" s="224"/>
      <c r="AG45" s="226"/>
    </row>
    <row r="46" spans="1:35" s="27" customFormat="1" ht="15" customHeight="1" hidden="1">
      <c r="A46" s="253"/>
      <c r="B46" s="255"/>
      <c r="C46" s="22"/>
      <c r="D46" s="22"/>
      <c r="E46" s="23"/>
      <c r="F46" s="24"/>
      <c r="G46" s="24"/>
      <c r="H46" s="24"/>
      <c r="I46" s="24"/>
      <c r="J46" s="179">
        <v>1909</v>
      </c>
      <c r="K46" s="24" t="s">
        <v>269</v>
      </c>
      <c r="L46" s="92">
        <v>3999.41</v>
      </c>
      <c r="M46" s="25">
        <v>16194.41</v>
      </c>
      <c r="N46" s="23"/>
      <c r="O46" s="101" t="s">
        <v>255</v>
      </c>
      <c r="P46" s="103"/>
      <c r="Q46" s="12" t="s">
        <v>4</v>
      </c>
      <c r="R46" s="26"/>
      <c r="S46" s="131"/>
      <c r="T46" s="130"/>
      <c r="U46" s="130"/>
      <c r="V46" s="131"/>
      <c r="W46" s="132"/>
      <c r="X46" s="131"/>
      <c r="Y46" s="132"/>
      <c r="Z46" s="130"/>
      <c r="AA46" s="84"/>
      <c r="AB46" s="244"/>
      <c r="AC46" s="109"/>
      <c r="AD46" s="109"/>
      <c r="AE46" s="177">
        <v>1</v>
      </c>
      <c r="AF46" s="224"/>
      <c r="AG46" s="232"/>
      <c r="AH46" s="233"/>
      <c r="AI46" s="218"/>
    </row>
    <row r="47" spans="1:33" ht="15" customHeight="1">
      <c r="A47" s="253"/>
      <c r="B47" s="255"/>
      <c r="C47" s="11" t="s">
        <v>60</v>
      </c>
      <c r="D47" s="11" t="s">
        <v>61</v>
      </c>
      <c r="E47" s="12" t="s">
        <v>262</v>
      </c>
      <c r="F47" s="13">
        <v>16</v>
      </c>
      <c r="G47" s="13">
        <v>4</v>
      </c>
      <c r="H47" s="13">
        <v>4</v>
      </c>
      <c r="I47" s="13">
        <v>2088</v>
      </c>
      <c r="J47" s="179">
        <v>1909</v>
      </c>
      <c r="K47" s="13"/>
      <c r="L47" s="90">
        <f>26*16</f>
        <v>416</v>
      </c>
      <c r="M47" s="14">
        <f>L47*9</f>
        <v>3744</v>
      </c>
      <c r="N47" s="12"/>
      <c r="O47" s="101" t="s">
        <v>255</v>
      </c>
      <c r="P47" s="101" t="s">
        <v>260</v>
      </c>
      <c r="Q47" s="12" t="s">
        <v>4</v>
      </c>
      <c r="R47" s="15"/>
      <c r="S47" s="122"/>
      <c r="T47" s="121"/>
      <c r="U47" s="121"/>
      <c r="V47" s="122"/>
      <c r="W47" s="123"/>
      <c r="X47" s="122"/>
      <c r="Y47" s="123"/>
      <c r="Z47" s="121"/>
      <c r="AA47" s="83"/>
      <c r="AB47" s="244"/>
      <c r="AC47" s="108"/>
      <c r="AD47" s="108"/>
      <c r="AE47" s="177">
        <v>1</v>
      </c>
      <c r="AF47" s="224"/>
      <c r="AG47" s="226"/>
    </row>
    <row r="48" spans="1:33" ht="15" customHeight="1">
      <c r="A48" s="255">
        <v>38</v>
      </c>
      <c r="B48" s="255">
        <v>3064</v>
      </c>
      <c r="C48" s="11" t="s">
        <v>62</v>
      </c>
      <c r="D48" s="11" t="s">
        <v>63</v>
      </c>
      <c r="E48" s="12" t="s">
        <v>59</v>
      </c>
      <c r="F48" s="13">
        <v>10</v>
      </c>
      <c r="G48" s="13"/>
      <c r="H48" s="13"/>
      <c r="I48" s="13">
        <v>1190</v>
      </c>
      <c r="J48" s="179">
        <v>1909</v>
      </c>
      <c r="K48" s="13" t="s">
        <v>255</v>
      </c>
      <c r="L48" s="90">
        <f>L49-L50</f>
        <v>4764.53</v>
      </c>
      <c r="M48" s="14">
        <f>M49-M50</f>
        <v>19611.2</v>
      </c>
      <c r="N48" s="12">
        <v>1971</v>
      </c>
      <c r="O48" s="252" t="s">
        <v>261</v>
      </c>
      <c r="P48" s="101" t="s">
        <v>260</v>
      </c>
      <c r="Q48" s="12" t="s">
        <v>4</v>
      </c>
      <c r="R48" s="15">
        <v>1163</v>
      </c>
      <c r="S48" s="122">
        <v>61722</v>
      </c>
      <c r="T48" s="121"/>
      <c r="U48" s="121">
        <f t="shared" si="0"/>
        <v>3.1472831851187077</v>
      </c>
      <c r="V48" s="122">
        <v>54014</v>
      </c>
      <c r="W48" s="123">
        <f t="shared" si="1"/>
        <v>2.7542424736885045</v>
      </c>
      <c r="X48" s="122">
        <v>57057</v>
      </c>
      <c r="Y48" s="123">
        <f t="shared" si="2"/>
        <v>2.9094089091947457</v>
      </c>
      <c r="Z48" s="121">
        <f t="shared" si="3"/>
        <v>57597.666666666664</v>
      </c>
      <c r="AA48" s="83">
        <v>2000</v>
      </c>
      <c r="AB48" s="244" t="s">
        <v>315</v>
      </c>
      <c r="AC48" s="108" t="s">
        <v>2</v>
      </c>
      <c r="AD48" s="108" t="s">
        <v>3</v>
      </c>
      <c r="AE48" s="177">
        <v>1</v>
      </c>
      <c r="AF48" s="224"/>
      <c r="AG48" s="226"/>
    </row>
    <row r="49" spans="1:35" s="27" customFormat="1" ht="15" customHeight="1" hidden="1">
      <c r="A49" s="255"/>
      <c r="B49" s="255"/>
      <c r="C49" s="22"/>
      <c r="D49" s="22"/>
      <c r="E49" s="23"/>
      <c r="F49" s="24"/>
      <c r="G49" s="24"/>
      <c r="H49" s="24"/>
      <c r="I49" s="24"/>
      <c r="J49" s="179">
        <v>1909</v>
      </c>
      <c r="K49" s="24" t="s">
        <v>269</v>
      </c>
      <c r="L49" s="90">
        <v>5089.53</v>
      </c>
      <c r="M49" s="14">
        <v>21398.7</v>
      </c>
      <c r="N49" s="23"/>
      <c r="O49" s="252"/>
      <c r="P49" s="103"/>
      <c r="Q49" s="12" t="s">
        <v>4</v>
      </c>
      <c r="R49" s="26"/>
      <c r="S49" s="131"/>
      <c r="T49" s="130"/>
      <c r="U49" s="130"/>
      <c r="V49" s="131"/>
      <c r="W49" s="132"/>
      <c r="X49" s="131"/>
      <c r="Y49" s="132"/>
      <c r="Z49" s="130"/>
      <c r="AA49" s="84"/>
      <c r="AB49" s="244"/>
      <c r="AC49" s="109"/>
      <c r="AD49" s="109"/>
      <c r="AE49" s="177">
        <v>1</v>
      </c>
      <c r="AF49" s="224"/>
      <c r="AG49" s="232"/>
      <c r="AH49" s="233"/>
      <c r="AI49" s="218"/>
    </row>
    <row r="50" spans="1:33" ht="15" customHeight="1">
      <c r="A50" s="255"/>
      <c r="B50" s="255"/>
      <c r="C50" s="11" t="s">
        <v>62</v>
      </c>
      <c r="D50" s="11" t="s">
        <v>63</v>
      </c>
      <c r="E50" s="12" t="s">
        <v>262</v>
      </c>
      <c r="F50" s="13">
        <v>16</v>
      </c>
      <c r="G50" s="13">
        <v>4</v>
      </c>
      <c r="H50" s="13">
        <v>4</v>
      </c>
      <c r="I50" s="13">
        <v>2088</v>
      </c>
      <c r="J50" s="179">
        <v>1909</v>
      </c>
      <c r="K50" s="13"/>
      <c r="L50" s="90">
        <f>25*13</f>
        <v>325</v>
      </c>
      <c r="M50" s="14">
        <f>L50*5.5</f>
        <v>1787.5</v>
      </c>
      <c r="N50" s="12"/>
      <c r="O50" s="252"/>
      <c r="P50" s="101" t="s">
        <v>260</v>
      </c>
      <c r="Q50" s="12" t="s">
        <v>4</v>
      </c>
      <c r="R50" s="15"/>
      <c r="S50" s="122"/>
      <c r="T50" s="121"/>
      <c r="U50" s="121"/>
      <c r="V50" s="122"/>
      <c r="W50" s="123"/>
      <c r="X50" s="122"/>
      <c r="Y50" s="123"/>
      <c r="Z50" s="121"/>
      <c r="AA50" s="83"/>
      <c r="AB50" s="244"/>
      <c r="AC50" s="108"/>
      <c r="AD50" s="108"/>
      <c r="AE50" s="177">
        <v>1</v>
      </c>
      <c r="AF50" s="224"/>
      <c r="AG50" s="226"/>
    </row>
    <row r="51" spans="1:35" s="9" customFormat="1" ht="15" customHeight="1">
      <c r="A51" s="253">
        <v>39</v>
      </c>
      <c r="B51" s="255">
        <v>3100</v>
      </c>
      <c r="C51" s="3" t="s">
        <v>64</v>
      </c>
      <c r="D51" s="3" t="s">
        <v>65</v>
      </c>
      <c r="E51" s="1" t="s">
        <v>52</v>
      </c>
      <c r="F51" s="13">
        <v>10</v>
      </c>
      <c r="G51" s="17"/>
      <c r="H51" s="17"/>
      <c r="I51" s="13">
        <v>1190</v>
      </c>
      <c r="J51" s="179">
        <v>1909</v>
      </c>
      <c r="K51" s="13" t="s">
        <v>255</v>
      </c>
      <c r="L51" s="90">
        <f>L52-L53</f>
        <v>1538.41</v>
      </c>
      <c r="M51" s="14">
        <f>M52-M53</f>
        <v>4780</v>
      </c>
      <c r="N51" s="1">
        <v>1958</v>
      </c>
      <c r="O51" s="257" t="s">
        <v>261</v>
      </c>
      <c r="P51" s="101" t="s">
        <v>260</v>
      </c>
      <c r="Q51" s="12" t="s">
        <v>4</v>
      </c>
      <c r="R51" s="19">
        <v>174</v>
      </c>
      <c r="S51" s="83">
        <v>14065</v>
      </c>
      <c r="T51" s="124"/>
      <c r="U51" s="121">
        <f t="shared" si="0"/>
        <v>2.942468619246862</v>
      </c>
      <c r="V51" s="125">
        <v>9851</v>
      </c>
      <c r="W51" s="123">
        <f t="shared" si="1"/>
        <v>2.060878661087866</v>
      </c>
      <c r="X51" s="83">
        <v>10719</v>
      </c>
      <c r="Y51" s="123">
        <f t="shared" si="2"/>
        <v>2.242468619246862</v>
      </c>
      <c r="Z51" s="121">
        <f t="shared" si="3"/>
        <v>11545</v>
      </c>
      <c r="AA51" s="83">
        <v>2008</v>
      </c>
      <c r="AB51" s="16" t="s">
        <v>316</v>
      </c>
      <c r="AC51" s="108" t="s">
        <v>2</v>
      </c>
      <c r="AD51" s="108" t="s">
        <v>3</v>
      </c>
      <c r="AE51" s="177">
        <v>1</v>
      </c>
      <c r="AF51" s="224"/>
      <c r="AG51" s="228"/>
      <c r="AH51" s="229"/>
      <c r="AI51" s="216"/>
    </row>
    <row r="52" spans="1:35" s="27" customFormat="1" ht="15" customHeight="1" hidden="1">
      <c r="A52" s="253"/>
      <c r="B52" s="255"/>
      <c r="C52" s="22"/>
      <c r="D52" s="22"/>
      <c r="E52" s="23"/>
      <c r="F52" s="24"/>
      <c r="G52" s="24"/>
      <c r="H52" s="24"/>
      <c r="I52" s="24"/>
      <c r="J52" s="179">
        <v>1909</v>
      </c>
      <c r="K52" s="24" t="s">
        <v>269</v>
      </c>
      <c r="L52" s="92">
        <v>1703.41</v>
      </c>
      <c r="M52" s="25">
        <v>6100</v>
      </c>
      <c r="N52" s="23"/>
      <c r="O52" s="257"/>
      <c r="P52" s="103"/>
      <c r="Q52" s="12" t="s">
        <v>4</v>
      </c>
      <c r="R52" s="26"/>
      <c r="S52" s="84"/>
      <c r="T52" s="130"/>
      <c r="U52" s="130"/>
      <c r="V52" s="131"/>
      <c r="W52" s="132"/>
      <c r="X52" s="84"/>
      <c r="Y52" s="132"/>
      <c r="Z52" s="130"/>
      <c r="AA52" s="84"/>
      <c r="AB52" s="23"/>
      <c r="AC52" s="109"/>
      <c r="AD52" s="109"/>
      <c r="AE52" s="177">
        <v>1</v>
      </c>
      <c r="AF52" s="224"/>
      <c r="AG52" s="232"/>
      <c r="AH52" s="233"/>
      <c r="AI52" s="218"/>
    </row>
    <row r="53" spans="1:35" s="9" customFormat="1" ht="15" customHeight="1">
      <c r="A53" s="253"/>
      <c r="B53" s="255"/>
      <c r="C53" s="3" t="s">
        <v>64</v>
      </c>
      <c r="D53" s="3" t="s">
        <v>65</v>
      </c>
      <c r="E53" s="12" t="s">
        <v>262</v>
      </c>
      <c r="F53" s="13">
        <v>16</v>
      </c>
      <c r="G53" s="13">
        <v>4</v>
      </c>
      <c r="H53" s="13">
        <v>4</v>
      </c>
      <c r="I53" s="13">
        <v>2088</v>
      </c>
      <c r="J53" s="179">
        <v>1909</v>
      </c>
      <c r="K53" s="13"/>
      <c r="L53" s="91">
        <f>15*11</f>
        <v>165</v>
      </c>
      <c r="M53" s="18">
        <f>L53*8</f>
        <v>1320</v>
      </c>
      <c r="N53" s="1"/>
      <c r="O53" s="257"/>
      <c r="P53" s="101" t="s">
        <v>260</v>
      </c>
      <c r="Q53" s="12" t="s">
        <v>4</v>
      </c>
      <c r="R53" s="19"/>
      <c r="S53" s="83"/>
      <c r="T53" s="124"/>
      <c r="U53" s="121"/>
      <c r="V53" s="125"/>
      <c r="W53" s="123"/>
      <c r="X53" s="83"/>
      <c r="Y53" s="123"/>
      <c r="Z53" s="121"/>
      <c r="AA53" s="83"/>
      <c r="AB53" s="16" t="s">
        <v>317</v>
      </c>
      <c r="AC53" s="108"/>
      <c r="AD53" s="108"/>
      <c r="AE53" s="177">
        <v>1</v>
      </c>
      <c r="AF53" s="224"/>
      <c r="AG53" s="228"/>
      <c r="AH53" s="229"/>
      <c r="AI53" s="216"/>
    </row>
    <row r="54" spans="1:33" ht="15" customHeight="1">
      <c r="A54" s="255">
        <v>40</v>
      </c>
      <c r="B54" s="255">
        <v>3071</v>
      </c>
      <c r="C54" s="11" t="s">
        <v>66</v>
      </c>
      <c r="D54" s="11" t="s">
        <v>67</v>
      </c>
      <c r="E54" s="12" t="s">
        <v>59</v>
      </c>
      <c r="F54" s="13">
        <v>10</v>
      </c>
      <c r="G54" s="13"/>
      <c r="H54" s="13"/>
      <c r="I54" s="13">
        <v>1190</v>
      </c>
      <c r="J54" s="179">
        <v>1909</v>
      </c>
      <c r="K54" s="13" t="s">
        <v>255</v>
      </c>
      <c r="L54" s="90">
        <f>L55-L56</f>
        <v>3198</v>
      </c>
      <c r="M54" s="14">
        <f>M55-M56</f>
        <v>11742.01</v>
      </c>
      <c r="N54" s="12">
        <v>1983</v>
      </c>
      <c r="O54" s="252" t="s">
        <v>255</v>
      </c>
      <c r="P54" s="101" t="s">
        <v>260</v>
      </c>
      <c r="Q54" s="12" t="s">
        <v>4</v>
      </c>
      <c r="R54" s="15">
        <v>581</v>
      </c>
      <c r="S54" s="81">
        <v>26612</v>
      </c>
      <c r="T54" s="121"/>
      <c r="U54" s="121">
        <f>S54/M54</f>
        <v>2.2663922105329495</v>
      </c>
      <c r="V54" s="122">
        <v>27987</v>
      </c>
      <c r="W54" s="123">
        <f t="shared" si="1"/>
        <v>2.383493115744238</v>
      </c>
      <c r="X54" s="81">
        <v>30727</v>
      </c>
      <c r="Y54" s="123">
        <f t="shared" si="2"/>
        <v>2.6168432832198234</v>
      </c>
      <c r="Z54" s="121">
        <f t="shared" si="3"/>
        <v>28442</v>
      </c>
      <c r="AA54" s="83">
        <v>2000</v>
      </c>
      <c r="AB54" s="244" t="s">
        <v>387</v>
      </c>
      <c r="AC54" s="108" t="s">
        <v>2</v>
      </c>
      <c r="AD54" s="108" t="s">
        <v>3</v>
      </c>
      <c r="AE54" s="177">
        <v>1</v>
      </c>
      <c r="AF54" s="224"/>
      <c r="AG54" s="226"/>
    </row>
    <row r="55" spans="1:35" s="27" customFormat="1" ht="15" customHeight="1" hidden="1">
      <c r="A55" s="255"/>
      <c r="B55" s="255"/>
      <c r="C55" s="22"/>
      <c r="D55" s="22"/>
      <c r="E55" s="23"/>
      <c r="F55" s="24"/>
      <c r="G55" s="24"/>
      <c r="H55" s="24"/>
      <c r="I55" s="24"/>
      <c r="J55" s="179">
        <v>1909</v>
      </c>
      <c r="K55" s="24" t="s">
        <v>269</v>
      </c>
      <c r="L55" s="92">
        <v>3603</v>
      </c>
      <c r="M55" s="25">
        <v>14982.01</v>
      </c>
      <c r="N55" s="23"/>
      <c r="O55" s="252"/>
      <c r="P55" s="103"/>
      <c r="Q55" s="12" t="s">
        <v>4</v>
      </c>
      <c r="R55" s="26"/>
      <c r="S55" s="84"/>
      <c r="T55" s="130"/>
      <c r="U55" s="130"/>
      <c r="V55" s="131"/>
      <c r="W55" s="132"/>
      <c r="X55" s="84"/>
      <c r="Y55" s="132"/>
      <c r="Z55" s="130"/>
      <c r="AA55" s="84"/>
      <c r="AB55" s="244"/>
      <c r="AC55" s="109"/>
      <c r="AD55" s="109"/>
      <c r="AE55" s="177">
        <v>1</v>
      </c>
      <c r="AF55" s="224"/>
      <c r="AG55" s="232"/>
      <c r="AH55" s="233"/>
      <c r="AI55" s="218"/>
    </row>
    <row r="56" spans="1:33" ht="15" customHeight="1">
      <c r="A56" s="255"/>
      <c r="B56" s="255"/>
      <c r="C56" s="11" t="s">
        <v>66</v>
      </c>
      <c r="D56" s="11" t="s">
        <v>67</v>
      </c>
      <c r="E56" s="12" t="s">
        <v>262</v>
      </c>
      <c r="F56" s="13">
        <v>16</v>
      </c>
      <c r="G56" s="13">
        <v>4</v>
      </c>
      <c r="H56" s="13">
        <v>4</v>
      </c>
      <c r="I56" s="13">
        <v>2088</v>
      </c>
      <c r="J56" s="179">
        <v>1909</v>
      </c>
      <c r="K56" s="13"/>
      <c r="L56" s="90">
        <f>15*27</f>
        <v>405</v>
      </c>
      <c r="M56" s="14">
        <f>L56*8</f>
        <v>3240</v>
      </c>
      <c r="N56" s="12"/>
      <c r="O56" s="252"/>
      <c r="P56" s="101" t="s">
        <v>260</v>
      </c>
      <c r="Q56" s="12" t="s">
        <v>4</v>
      </c>
      <c r="R56" s="15"/>
      <c r="S56" s="81"/>
      <c r="T56" s="121"/>
      <c r="U56" s="121"/>
      <c r="V56" s="122"/>
      <c r="W56" s="123"/>
      <c r="X56" s="81"/>
      <c r="Y56" s="123"/>
      <c r="Z56" s="121"/>
      <c r="AA56" s="83"/>
      <c r="AB56" s="244"/>
      <c r="AC56" s="108"/>
      <c r="AD56" s="108"/>
      <c r="AE56" s="177">
        <v>1</v>
      </c>
      <c r="AF56" s="224"/>
      <c r="AG56" s="226"/>
    </row>
    <row r="57" spans="1:33" ht="15" customHeight="1">
      <c r="A57" s="255">
        <v>41</v>
      </c>
      <c r="B57" s="255">
        <v>3084</v>
      </c>
      <c r="C57" s="11" t="s">
        <v>70</v>
      </c>
      <c r="D57" s="11" t="s">
        <v>71</v>
      </c>
      <c r="E57" s="12" t="s">
        <v>52</v>
      </c>
      <c r="F57" s="13">
        <v>10</v>
      </c>
      <c r="G57" s="13"/>
      <c r="H57" s="13"/>
      <c r="I57" s="13">
        <v>1190</v>
      </c>
      <c r="J57" s="179">
        <v>1909</v>
      </c>
      <c r="K57" s="13" t="s">
        <v>255</v>
      </c>
      <c r="L57" s="90">
        <f>L58-L59</f>
        <v>4604.41</v>
      </c>
      <c r="M57" s="14">
        <f>M58-M59</f>
        <v>18935.04</v>
      </c>
      <c r="N57" s="12">
        <v>1938</v>
      </c>
      <c r="O57" s="252" t="s">
        <v>255</v>
      </c>
      <c r="P57" s="101" t="s">
        <v>260</v>
      </c>
      <c r="Q57" s="12" t="s">
        <v>4</v>
      </c>
      <c r="R57" s="15">
        <v>620</v>
      </c>
      <c r="S57" s="81">
        <v>29560</v>
      </c>
      <c r="T57" s="121"/>
      <c r="U57" s="121">
        <f t="shared" si="0"/>
        <v>1.5611268843371864</v>
      </c>
      <c r="V57" s="122">
        <v>34191</v>
      </c>
      <c r="W57" s="123">
        <f t="shared" si="1"/>
        <v>1.8056999087406205</v>
      </c>
      <c r="X57" s="81">
        <v>30330</v>
      </c>
      <c r="Y57" s="123">
        <f t="shared" si="2"/>
        <v>1.601792232812817</v>
      </c>
      <c r="Z57" s="121">
        <f t="shared" si="3"/>
        <v>31360.333333333332</v>
      </c>
      <c r="AA57" s="83">
        <v>1998</v>
      </c>
      <c r="AB57" s="244" t="s">
        <v>318</v>
      </c>
      <c r="AC57" s="108" t="s">
        <v>2</v>
      </c>
      <c r="AD57" s="108" t="s">
        <v>3</v>
      </c>
      <c r="AE57" s="177">
        <v>1</v>
      </c>
      <c r="AF57" s="224"/>
      <c r="AG57" s="226"/>
    </row>
    <row r="58" spans="1:35" s="27" customFormat="1" ht="15" customHeight="1" hidden="1">
      <c r="A58" s="255"/>
      <c r="B58" s="255"/>
      <c r="C58" s="22"/>
      <c r="D58" s="22"/>
      <c r="E58" s="23"/>
      <c r="F58" s="24"/>
      <c r="G58" s="24"/>
      <c r="H58" s="24"/>
      <c r="I58" s="24"/>
      <c r="J58" s="179">
        <v>1909</v>
      </c>
      <c r="K58" s="24" t="s">
        <v>269</v>
      </c>
      <c r="L58" s="92">
        <v>4890.36</v>
      </c>
      <c r="M58" s="25">
        <v>20364.79</v>
      </c>
      <c r="N58" s="23"/>
      <c r="O58" s="252"/>
      <c r="P58" s="103"/>
      <c r="Q58" s="12" t="s">
        <v>4</v>
      </c>
      <c r="R58" s="26"/>
      <c r="S58" s="84"/>
      <c r="T58" s="130"/>
      <c r="U58" s="130"/>
      <c r="V58" s="131"/>
      <c r="W58" s="132"/>
      <c r="X58" s="84"/>
      <c r="Y58" s="132"/>
      <c r="Z58" s="130"/>
      <c r="AA58" s="84"/>
      <c r="AB58" s="244"/>
      <c r="AC58" s="109"/>
      <c r="AD58" s="109"/>
      <c r="AE58" s="177">
        <v>1</v>
      </c>
      <c r="AF58" s="224"/>
      <c r="AG58" s="232"/>
      <c r="AH58" s="233"/>
      <c r="AI58" s="218"/>
    </row>
    <row r="59" spans="1:33" ht="15" customHeight="1">
      <c r="A59" s="255"/>
      <c r="B59" s="255"/>
      <c r="C59" s="11" t="s">
        <v>70</v>
      </c>
      <c r="D59" s="11" t="s">
        <v>71</v>
      </c>
      <c r="E59" s="12" t="s">
        <v>262</v>
      </c>
      <c r="F59" s="13">
        <v>16</v>
      </c>
      <c r="G59" s="13">
        <v>4</v>
      </c>
      <c r="H59" s="13">
        <v>4</v>
      </c>
      <c r="I59" s="13">
        <v>2088</v>
      </c>
      <c r="J59" s="179">
        <v>1909</v>
      </c>
      <c r="K59" s="13"/>
      <c r="L59" s="90">
        <f>21.5*13.3</f>
        <v>285.95</v>
      </c>
      <c r="M59" s="14">
        <f>L59*5</f>
        <v>1429.75</v>
      </c>
      <c r="N59" s="12"/>
      <c r="O59" s="252"/>
      <c r="P59" s="101" t="s">
        <v>260</v>
      </c>
      <c r="Q59" s="12" t="s">
        <v>4</v>
      </c>
      <c r="R59" s="15"/>
      <c r="S59" s="81"/>
      <c r="T59" s="121"/>
      <c r="U59" s="121"/>
      <c r="V59" s="122"/>
      <c r="W59" s="123"/>
      <c r="X59" s="81"/>
      <c r="Y59" s="123"/>
      <c r="Z59" s="121"/>
      <c r="AA59" s="83"/>
      <c r="AB59" s="244"/>
      <c r="AC59" s="108"/>
      <c r="AD59" s="108"/>
      <c r="AE59" s="177">
        <v>1</v>
      </c>
      <c r="AF59" s="224"/>
      <c r="AG59" s="226"/>
    </row>
    <row r="60" spans="1:33" ht="15" customHeight="1">
      <c r="A60" s="255">
        <v>42</v>
      </c>
      <c r="B60" s="255">
        <v>3105</v>
      </c>
      <c r="C60" s="11" t="s">
        <v>72</v>
      </c>
      <c r="D60" s="11" t="s">
        <v>73</v>
      </c>
      <c r="E60" s="12" t="s">
        <v>59</v>
      </c>
      <c r="F60" s="13">
        <v>10</v>
      </c>
      <c r="G60" s="13"/>
      <c r="H60" s="13"/>
      <c r="I60" s="13">
        <v>1190</v>
      </c>
      <c r="J60" s="179">
        <v>1909</v>
      </c>
      <c r="K60" s="13" t="s">
        <v>255</v>
      </c>
      <c r="L60" s="90">
        <f>L61-L62</f>
        <v>2625.22</v>
      </c>
      <c r="M60" s="14">
        <f>M61-M62</f>
        <v>7865</v>
      </c>
      <c r="N60" s="12">
        <v>1978</v>
      </c>
      <c r="O60" s="252" t="s">
        <v>255</v>
      </c>
      <c r="P60" s="101" t="s">
        <v>260</v>
      </c>
      <c r="Q60" s="12" t="s">
        <v>4</v>
      </c>
      <c r="R60" s="15">
        <v>541</v>
      </c>
      <c r="S60" s="81">
        <v>22947</v>
      </c>
      <c r="T60" s="121"/>
      <c r="U60" s="121">
        <f t="shared" si="0"/>
        <v>2.9176096630642085</v>
      </c>
      <c r="V60" s="122">
        <v>24902</v>
      </c>
      <c r="W60" s="123">
        <f t="shared" si="1"/>
        <v>3.1661792752701845</v>
      </c>
      <c r="X60" s="81">
        <v>32860</v>
      </c>
      <c r="Y60" s="123">
        <f t="shared" si="2"/>
        <v>4.178003814367451</v>
      </c>
      <c r="Z60" s="121">
        <f t="shared" si="3"/>
        <v>26903</v>
      </c>
      <c r="AA60" s="83">
        <v>1997</v>
      </c>
      <c r="AB60" s="251" t="s">
        <v>319</v>
      </c>
      <c r="AC60" s="108" t="s">
        <v>3</v>
      </c>
      <c r="AD60" s="108" t="s">
        <v>3</v>
      </c>
      <c r="AE60" s="177">
        <v>1</v>
      </c>
      <c r="AF60" s="224"/>
      <c r="AG60" s="226"/>
    </row>
    <row r="61" spans="1:35" s="27" customFormat="1" ht="5.25" customHeight="1" hidden="1">
      <c r="A61" s="255"/>
      <c r="B61" s="255"/>
      <c r="C61" s="22"/>
      <c r="D61" s="22"/>
      <c r="E61" s="23"/>
      <c r="F61" s="24"/>
      <c r="G61" s="24"/>
      <c r="H61" s="24"/>
      <c r="I61" s="24"/>
      <c r="J61" s="179">
        <v>1909</v>
      </c>
      <c r="K61" s="24" t="s">
        <v>269</v>
      </c>
      <c r="L61" s="92">
        <v>3067.22</v>
      </c>
      <c r="M61" s="25">
        <v>11180</v>
      </c>
      <c r="N61" s="23"/>
      <c r="O61" s="252"/>
      <c r="P61" s="103"/>
      <c r="Q61" s="12" t="s">
        <v>4</v>
      </c>
      <c r="R61" s="26"/>
      <c r="S61" s="84"/>
      <c r="T61" s="130"/>
      <c r="U61" s="130"/>
      <c r="V61" s="131"/>
      <c r="W61" s="132"/>
      <c r="X61" s="84"/>
      <c r="Y61" s="132"/>
      <c r="Z61" s="130"/>
      <c r="AA61" s="84"/>
      <c r="AB61" s="251"/>
      <c r="AC61" s="109"/>
      <c r="AD61" s="109"/>
      <c r="AE61" s="177">
        <v>1</v>
      </c>
      <c r="AF61" s="224"/>
      <c r="AG61" s="232"/>
      <c r="AH61" s="233"/>
      <c r="AI61" s="218"/>
    </row>
    <row r="62" spans="1:33" ht="15" customHeight="1">
      <c r="A62" s="255"/>
      <c r="B62" s="255"/>
      <c r="C62" s="11" t="s">
        <v>72</v>
      </c>
      <c r="D62" s="11" t="s">
        <v>73</v>
      </c>
      <c r="E62" s="12" t="s">
        <v>262</v>
      </c>
      <c r="F62" s="13">
        <v>16</v>
      </c>
      <c r="G62" s="13">
        <v>4</v>
      </c>
      <c r="H62" s="13">
        <v>4</v>
      </c>
      <c r="I62" s="13">
        <v>2088</v>
      </c>
      <c r="J62" s="179">
        <v>1909</v>
      </c>
      <c r="K62" s="13"/>
      <c r="L62" s="90">
        <f>17*26</f>
        <v>442</v>
      </c>
      <c r="M62" s="14">
        <f>L62*7.5</f>
        <v>3315</v>
      </c>
      <c r="N62" s="12"/>
      <c r="O62" s="252"/>
      <c r="P62" s="101" t="s">
        <v>260</v>
      </c>
      <c r="Q62" s="12" t="s">
        <v>4</v>
      </c>
      <c r="R62" s="15"/>
      <c r="S62" s="81"/>
      <c r="T62" s="121"/>
      <c r="U62" s="121"/>
      <c r="V62" s="122"/>
      <c r="W62" s="123"/>
      <c r="X62" s="81"/>
      <c r="Y62" s="123"/>
      <c r="Z62" s="121"/>
      <c r="AA62" s="83"/>
      <c r="AB62" s="251"/>
      <c r="AC62" s="108"/>
      <c r="AD62" s="108"/>
      <c r="AE62" s="177">
        <v>1</v>
      </c>
      <c r="AF62" s="224"/>
      <c r="AG62" s="226"/>
    </row>
    <row r="63" spans="1:33" ht="15" customHeight="1">
      <c r="A63" s="4">
        <v>43</v>
      </c>
      <c r="B63" s="4">
        <v>3095</v>
      </c>
      <c r="C63" s="11" t="s">
        <v>74</v>
      </c>
      <c r="D63" s="11" t="s">
        <v>75</v>
      </c>
      <c r="E63" s="12" t="s">
        <v>59</v>
      </c>
      <c r="F63" s="13">
        <v>10</v>
      </c>
      <c r="G63" s="13"/>
      <c r="H63" s="13"/>
      <c r="I63" s="13">
        <v>1190</v>
      </c>
      <c r="J63" s="179">
        <v>1909</v>
      </c>
      <c r="K63" s="13" t="s">
        <v>261</v>
      </c>
      <c r="L63" s="90">
        <v>4618.77</v>
      </c>
      <c r="M63" s="14">
        <v>17843.6</v>
      </c>
      <c r="N63" s="12">
        <v>1975</v>
      </c>
      <c r="O63" s="101" t="s">
        <v>255</v>
      </c>
      <c r="P63" s="101" t="s">
        <v>260</v>
      </c>
      <c r="Q63" s="12" t="s">
        <v>4</v>
      </c>
      <c r="R63" s="15">
        <v>698</v>
      </c>
      <c r="S63" s="81">
        <v>51015</v>
      </c>
      <c r="T63" s="121"/>
      <c r="U63" s="121">
        <f t="shared" si="0"/>
        <v>2.859008271873389</v>
      </c>
      <c r="V63" s="122">
        <v>50853</v>
      </c>
      <c r="W63" s="123">
        <f t="shared" si="1"/>
        <v>2.8499293864466813</v>
      </c>
      <c r="X63" s="81">
        <v>64404</v>
      </c>
      <c r="Y63" s="123">
        <f t="shared" si="2"/>
        <v>3.609361339639983</v>
      </c>
      <c r="Z63" s="121">
        <f t="shared" si="3"/>
        <v>55424</v>
      </c>
      <c r="AA63" s="83">
        <v>1998</v>
      </c>
      <c r="AB63" s="16" t="s">
        <v>320</v>
      </c>
      <c r="AC63" s="108" t="s">
        <v>3</v>
      </c>
      <c r="AD63" s="108" t="s">
        <v>3</v>
      </c>
      <c r="AE63" s="177">
        <v>1</v>
      </c>
      <c r="AF63" s="224"/>
      <c r="AG63" s="226"/>
    </row>
    <row r="64" spans="1:33" ht="15" customHeight="1">
      <c r="A64" s="255">
        <v>44</v>
      </c>
      <c r="B64" s="255">
        <v>3068</v>
      </c>
      <c r="C64" s="11" t="s">
        <v>9</v>
      </c>
      <c r="D64" s="11" t="s">
        <v>200</v>
      </c>
      <c r="E64" s="12" t="s">
        <v>59</v>
      </c>
      <c r="F64" s="13">
        <v>10</v>
      </c>
      <c r="G64" s="13"/>
      <c r="H64" s="13"/>
      <c r="I64" s="13">
        <v>1190</v>
      </c>
      <c r="J64" s="179">
        <v>1909</v>
      </c>
      <c r="K64" s="13" t="s">
        <v>255</v>
      </c>
      <c r="L64" s="90">
        <f>L65-L66</f>
        <v>3306.67</v>
      </c>
      <c r="M64" s="14">
        <f>M65-M66</f>
        <v>7603</v>
      </c>
      <c r="N64" s="12">
        <v>1995</v>
      </c>
      <c r="O64" s="101" t="s">
        <v>255</v>
      </c>
      <c r="P64" s="101" t="s">
        <v>260</v>
      </c>
      <c r="Q64" s="12" t="s">
        <v>4</v>
      </c>
      <c r="R64" s="15">
        <v>609.4</v>
      </c>
      <c r="S64" s="81">
        <v>36038</v>
      </c>
      <c r="T64" s="121"/>
      <c r="U64" s="121">
        <f t="shared" si="0"/>
        <v>4.739971064053663</v>
      </c>
      <c r="V64" s="122">
        <v>40207</v>
      </c>
      <c r="W64" s="123">
        <f t="shared" si="1"/>
        <v>5.288307247139287</v>
      </c>
      <c r="X64" s="81">
        <v>46300</v>
      </c>
      <c r="Y64" s="123">
        <f t="shared" si="2"/>
        <v>6.089701433644614</v>
      </c>
      <c r="Z64" s="121">
        <f t="shared" si="3"/>
        <v>40848.333333333336</v>
      </c>
      <c r="AA64" s="83" t="s">
        <v>223</v>
      </c>
      <c r="AB64" s="244" t="s">
        <v>321</v>
      </c>
      <c r="AC64" s="108" t="s">
        <v>3</v>
      </c>
      <c r="AD64" s="108" t="s">
        <v>3</v>
      </c>
      <c r="AE64" s="177">
        <v>1</v>
      </c>
      <c r="AF64" s="224"/>
      <c r="AG64" s="226"/>
    </row>
    <row r="65" spans="1:35" s="27" customFormat="1" ht="15" customHeight="1" hidden="1">
      <c r="A65" s="255"/>
      <c r="B65" s="255"/>
      <c r="C65" s="22"/>
      <c r="D65" s="22"/>
      <c r="E65" s="23"/>
      <c r="F65" s="24"/>
      <c r="G65" s="24"/>
      <c r="H65" s="24"/>
      <c r="I65" s="24"/>
      <c r="J65" s="179">
        <v>1909</v>
      </c>
      <c r="K65" s="24" t="s">
        <v>269</v>
      </c>
      <c r="L65" s="92">
        <v>4986.67</v>
      </c>
      <c r="M65" s="25">
        <v>24403</v>
      </c>
      <c r="N65" s="23"/>
      <c r="O65" s="103"/>
      <c r="P65" s="103"/>
      <c r="Q65" s="12" t="s">
        <v>4</v>
      </c>
      <c r="R65" s="26"/>
      <c r="S65" s="84"/>
      <c r="T65" s="130"/>
      <c r="U65" s="130"/>
      <c r="V65" s="131"/>
      <c r="W65" s="132"/>
      <c r="X65" s="84"/>
      <c r="Y65" s="132"/>
      <c r="Z65" s="130"/>
      <c r="AA65" s="84"/>
      <c r="AB65" s="244"/>
      <c r="AC65" s="109"/>
      <c r="AD65" s="109"/>
      <c r="AE65" s="177">
        <v>1</v>
      </c>
      <c r="AF65" s="224"/>
      <c r="AG65" s="232"/>
      <c r="AH65" s="233"/>
      <c r="AI65" s="218"/>
    </row>
    <row r="66" spans="1:33" ht="15" customHeight="1">
      <c r="A66" s="255"/>
      <c r="B66" s="255"/>
      <c r="C66" s="11" t="s">
        <v>9</v>
      </c>
      <c r="D66" s="11" t="s">
        <v>200</v>
      </c>
      <c r="E66" s="12" t="s">
        <v>262</v>
      </c>
      <c r="F66" s="13">
        <v>16</v>
      </c>
      <c r="G66" s="13">
        <v>4</v>
      </c>
      <c r="H66" s="13">
        <v>4</v>
      </c>
      <c r="I66" s="13">
        <v>2088</v>
      </c>
      <c r="J66" s="179">
        <v>1909</v>
      </c>
      <c r="K66" s="13"/>
      <c r="L66" s="91">
        <f>48*35</f>
        <v>1680</v>
      </c>
      <c r="M66" s="18">
        <f>L66*10</f>
        <v>16800</v>
      </c>
      <c r="N66" s="12"/>
      <c r="O66" s="101"/>
      <c r="P66" s="101" t="s">
        <v>260</v>
      </c>
      <c r="Q66" s="12" t="s">
        <v>4</v>
      </c>
      <c r="R66" s="15"/>
      <c r="S66" s="81"/>
      <c r="T66" s="121"/>
      <c r="U66" s="121"/>
      <c r="V66" s="122"/>
      <c r="W66" s="123"/>
      <c r="X66" s="81"/>
      <c r="Y66" s="123"/>
      <c r="Z66" s="121"/>
      <c r="AA66" s="83"/>
      <c r="AB66" s="244"/>
      <c r="AC66" s="108"/>
      <c r="AD66" s="108"/>
      <c r="AE66" s="177">
        <v>1</v>
      </c>
      <c r="AF66" s="224"/>
      <c r="AG66" s="226"/>
    </row>
    <row r="67" spans="1:33" ht="15" customHeight="1">
      <c r="A67" s="4">
        <v>45</v>
      </c>
      <c r="B67" s="4">
        <v>3093</v>
      </c>
      <c r="C67" s="11" t="s">
        <v>43</v>
      </c>
      <c r="D67" s="11" t="s">
        <v>201</v>
      </c>
      <c r="E67" s="12" t="s">
        <v>52</v>
      </c>
      <c r="F67" s="13">
        <v>10</v>
      </c>
      <c r="G67" s="13"/>
      <c r="H67" s="13"/>
      <c r="I67" s="13">
        <v>1190</v>
      </c>
      <c r="J67" s="179">
        <v>1909</v>
      </c>
      <c r="K67" s="13" t="s">
        <v>261</v>
      </c>
      <c r="L67" s="90">
        <v>2455.58</v>
      </c>
      <c r="M67" s="14">
        <v>10065.15</v>
      </c>
      <c r="N67" s="12">
        <v>1976</v>
      </c>
      <c r="O67" s="101" t="s">
        <v>255</v>
      </c>
      <c r="P67" s="101" t="s">
        <v>260</v>
      </c>
      <c r="Q67" s="12" t="s">
        <v>4</v>
      </c>
      <c r="R67" s="15">
        <v>295</v>
      </c>
      <c r="S67" s="81">
        <v>25359</v>
      </c>
      <c r="T67" s="121"/>
      <c r="U67" s="121">
        <f t="shared" si="0"/>
        <v>2.5194855516311234</v>
      </c>
      <c r="V67" s="122">
        <v>22924</v>
      </c>
      <c r="W67" s="123">
        <f t="shared" si="1"/>
        <v>2.2775616856181977</v>
      </c>
      <c r="X67" s="81">
        <v>28927</v>
      </c>
      <c r="Y67" s="123">
        <f t="shared" si="2"/>
        <v>2.8739760460599197</v>
      </c>
      <c r="Z67" s="121">
        <f t="shared" si="3"/>
        <v>25736.666666666668</v>
      </c>
      <c r="AA67" s="83">
        <v>1996</v>
      </c>
      <c r="AB67" s="16" t="s">
        <v>322</v>
      </c>
      <c r="AC67" s="108" t="s">
        <v>3</v>
      </c>
      <c r="AD67" s="108" t="s">
        <v>3</v>
      </c>
      <c r="AE67" s="177">
        <v>1</v>
      </c>
      <c r="AF67" s="224"/>
      <c r="AG67" s="226"/>
    </row>
    <row r="68" spans="1:35" s="158" customFormat="1" ht="15" customHeight="1">
      <c r="A68" s="254">
        <v>46</v>
      </c>
      <c r="B68" s="258">
        <v>3072</v>
      </c>
      <c r="C68" s="153" t="s">
        <v>76</v>
      </c>
      <c r="D68" s="153" t="s">
        <v>77</v>
      </c>
      <c r="E68" s="154" t="s">
        <v>59</v>
      </c>
      <c r="F68" s="40">
        <v>10</v>
      </c>
      <c r="G68" s="40"/>
      <c r="H68" s="40"/>
      <c r="I68" s="40">
        <v>1190</v>
      </c>
      <c r="J68" s="179">
        <v>1909</v>
      </c>
      <c r="K68" s="40" t="s">
        <v>255</v>
      </c>
      <c r="L68" s="41">
        <f>L69-L70</f>
        <v>3786</v>
      </c>
      <c r="M68" s="41">
        <f>M69-M70</f>
        <v>13049</v>
      </c>
      <c r="N68" s="154">
        <v>1992</v>
      </c>
      <c r="O68" s="40" t="s">
        <v>255</v>
      </c>
      <c r="P68" s="40" t="s">
        <v>260</v>
      </c>
      <c r="Q68" s="154" t="s">
        <v>4</v>
      </c>
      <c r="R68" s="35">
        <v>514</v>
      </c>
      <c r="S68" s="154">
        <v>25629</v>
      </c>
      <c r="T68" s="155"/>
      <c r="U68" s="155">
        <f t="shared" si="0"/>
        <v>1.9640585485477815</v>
      </c>
      <c r="V68" s="156">
        <v>23447</v>
      </c>
      <c r="W68" s="157">
        <f t="shared" si="1"/>
        <v>1.7968426699363935</v>
      </c>
      <c r="X68" s="154">
        <v>28682</v>
      </c>
      <c r="Y68" s="157">
        <f>X68/M68</f>
        <v>2.198022836999004</v>
      </c>
      <c r="Z68" s="155">
        <f t="shared" si="3"/>
        <v>25919.333333333332</v>
      </c>
      <c r="AA68" s="33" t="s">
        <v>223</v>
      </c>
      <c r="AB68" s="247" t="s">
        <v>386</v>
      </c>
      <c r="AC68" s="38" t="s">
        <v>2</v>
      </c>
      <c r="AD68" s="108" t="s">
        <v>226</v>
      </c>
      <c r="AE68" s="177">
        <v>1</v>
      </c>
      <c r="AF68" s="224"/>
      <c r="AG68" s="226"/>
      <c r="AH68" s="227"/>
      <c r="AI68" s="212"/>
    </row>
    <row r="69" spans="1:35" s="166" customFormat="1" ht="15" customHeight="1" hidden="1">
      <c r="A69" s="254"/>
      <c r="B69" s="258"/>
      <c r="C69" s="159"/>
      <c r="D69" s="159"/>
      <c r="E69" s="160"/>
      <c r="F69" s="161"/>
      <c r="G69" s="161"/>
      <c r="H69" s="161"/>
      <c r="I69" s="161"/>
      <c r="J69" s="179">
        <v>1909</v>
      </c>
      <c r="K69" s="161" t="s">
        <v>269</v>
      </c>
      <c r="L69" s="162">
        <v>4582.7</v>
      </c>
      <c r="M69" s="162">
        <v>21016</v>
      </c>
      <c r="N69" s="160"/>
      <c r="O69" s="161"/>
      <c r="P69" s="161"/>
      <c r="Q69" s="154" t="s">
        <v>4</v>
      </c>
      <c r="R69" s="163"/>
      <c r="S69" s="160"/>
      <c r="T69" s="164"/>
      <c r="U69" s="164"/>
      <c r="V69" s="163"/>
      <c r="W69" s="165"/>
      <c r="X69" s="160"/>
      <c r="Y69" s="165"/>
      <c r="Z69" s="164"/>
      <c r="AA69" s="160"/>
      <c r="AB69" s="247"/>
      <c r="AC69" s="149"/>
      <c r="AD69" s="109"/>
      <c r="AE69" s="177">
        <v>1</v>
      </c>
      <c r="AF69" s="224"/>
      <c r="AG69" s="232"/>
      <c r="AH69" s="233"/>
      <c r="AI69" s="218"/>
    </row>
    <row r="70" spans="1:35" s="158" customFormat="1" ht="15" customHeight="1">
      <c r="A70" s="254"/>
      <c r="B70" s="258"/>
      <c r="C70" s="153" t="s">
        <v>76</v>
      </c>
      <c r="D70" s="153" t="s">
        <v>77</v>
      </c>
      <c r="E70" s="154" t="s">
        <v>262</v>
      </c>
      <c r="F70" s="40">
        <v>16</v>
      </c>
      <c r="G70" s="40">
        <v>5</v>
      </c>
      <c r="H70" s="40">
        <v>4</v>
      </c>
      <c r="I70" s="40">
        <v>2111</v>
      </c>
      <c r="J70" s="179">
        <v>1909</v>
      </c>
      <c r="K70" s="40"/>
      <c r="L70" s="34">
        <f>25.7*31</f>
        <v>796.6999999999999</v>
      </c>
      <c r="M70" s="34">
        <f>L70*10</f>
        <v>7966.999999999999</v>
      </c>
      <c r="N70" s="154"/>
      <c r="O70" s="40"/>
      <c r="P70" s="40" t="s">
        <v>260</v>
      </c>
      <c r="Q70" s="154" t="s">
        <v>4</v>
      </c>
      <c r="R70" s="35"/>
      <c r="S70" s="154"/>
      <c r="T70" s="155"/>
      <c r="U70" s="155"/>
      <c r="V70" s="156"/>
      <c r="W70" s="157"/>
      <c r="X70" s="154"/>
      <c r="Y70" s="157"/>
      <c r="Z70" s="155"/>
      <c r="AA70" s="33"/>
      <c r="AB70" s="247"/>
      <c r="AC70" s="38"/>
      <c r="AD70" s="108"/>
      <c r="AE70" s="177">
        <v>1</v>
      </c>
      <c r="AF70" s="224"/>
      <c r="AG70" s="226"/>
      <c r="AH70" s="227"/>
      <c r="AI70" s="212"/>
    </row>
    <row r="71" spans="1:33" ht="15" customHeight="1">
      <c r="A71" s="4">
        <v>47</v>
      </c>
      <c r="B71" s="4">
        <v>3088</v>
      </c>
      <c r="C71" s="11" t="s">
        <v>78</v>
      </c>
      <c r="D71" s="11" t="s">
        <v>79</v>
      </c>
      <c r="E71" s="12" t="s">
        <v>59</v>
      </c>
      <c r="F71" s="13">
        <v>10</v>
      </c>
      <c r="G71" s="13"/>
      <c r="H71" s="13"/>
      <c r="I71" s="13">
        <v>1190</v>
      </c>
      <c r="J71" s="179">
        <v>1909</v>
      </c>
      <c r="K71" s="13" t="s">
        <v>261</v>
      </c>
      <c r="L71" s="90">
        <v>1651.92</v>
      </c>
      <c r="M71" s="14">
        <v>5713</v>
      </c>
      <c r="N71" s="12">
        <v>1960</v>
      </c>
      <c r="O71" s="101" t="s">
        <v>261</v>
      </c>
      <c r="P71" s="101" t="s">
        <v>260</v>
      </c>
      <c r="Q71" s="12" t="s">
        <v>4</v>
      </c>
      <c r="R71" s="15">
        <v>291</v>
      </c>
      <c r="S71" s="81">
        <v>11937</v>
      </c>
      <c r="T71" s="121"/>
      <c r="U71" s="121">
        <f t="shared" si="0"/>
        <v>2.0894451251531594</v>
      </c>
      <c r="V71" s="122">
        <v>11362</v>
      </c>
      <c r="W71" s="123">
        <f t="shared" si="1"/>
        <v>1.9887974794328724</v>
      </c>
      <c r="X71" s="81">
        <v>11502</v>
      </c>
      <c r="Y71" s="123">
        <f t="shared" si="2"/>
        <v>2.013302993173464</v>
      </c>
      <c r="Z71" s="121">
        <f t="shared" si="3"/>
        <v>11600.333333333334</v>
      </c>
      <c r="AA71" s="83">
        <v>1998</v>
      </c>
      <c r="AB71" s="16" t="s">
        <v>323</v>
      </c>
      <c r="AC71" s="108" t="s">
        <v>2</v>
      </c>
      <c r="AD71" s="108" t="s">
        <v>3</v>
      </c>
      <c r="AE71" s="177">
        <v>1</v>
      </c>
      <c r="AF71" s="224"/>
      <c r="AG71" s="226"/>
    </row>
    <row r="72" spans="1:33" ht="15" customHeight="1">
      <c r="A72" s="253">
        <v>48</v>
      </c>
      <c r="B72" s="255">
        <v>3073</v>
      </c>
      <c r="C72" s="11" t="s">
        <v>80</v>
      </c>
      <c r="D72" s="11" t="s">
        <v>81</v>
      </c>
      <c r="E72" s="12" t="s">
        <v>52</v>
      </c>
      <c r="F72" s="13">
        <v>10</v>
      </c>
      <c r="G72" s="13"/>
      <c r="H72" s="13"/>
      <c r="I72" s="13">
        <v>1190</v>
      </c>
      <c r="J72" s="179">
        <v>1909</v>
      </c>
      <c r="K72" s="13" t="s">
        <v>255</v>
      </c>
      <c r="L72" s="90">
        <f>L73-L74</f>
        <v>3138.7</v>
      </c>
      <c r="M72" s="14">
        <f>M73-M74</f>
        <v>12126.01</v>
      </c>
      <c r="N72" s="12">
        <v>1983</v>
      </c>
      <c r="O72" s="101" t="s">
        <v>255</v>
      </c>
      <c r="P72" s="101" t="s">
        <v>260</v>
      </c>
      <c r="Q72" s="12" t="s">
        <v>4</v>
      </c>
      <c r="R72" s="15">
        <v>349</v>
      </c>
      <c r="S72" s="81">
        <v>31742</v>
      </c>
      <c r="T72" s="121"/>
      <c r="U72" s="121">
        <f t="shared" si="0"/>
        <v>2.6176788572663225</v>
      </c>
      <c r="V72" s="122">
        <v>33880</v>
      </c>
      <c r="W72" s="123">
        <f t="shared" si="1"/>
        <v>2.7939940672983115</v>
      </c>
      <c r="X72" s="81">
        <v>30661</v>
      </c>
      <c r="Y72" s="123">
        <f t="shared" si="2"/>
        <v>2.5285316439620287</v>
      </c>
      <c r="Z72" s="121">
        <f t="shared" si="3"/>
        <v>32094.333333333332</v>
      </c>
      <c r="AA72" s="83">
        <v>2001</v>
      </c>
      <c r="AB72" s="244" t="s">
        <v>282</v>
      </c>
      <c r="AC72" s="108" t="s">
        <v>2</v>
      </c>
      <c r="AD72" s="108" t="s">
        <v>3</v>
      </c>
      <c r="AE72" s="177">
        <v>1</v>
      </c>
      <c r="AF72" s="224"/>
      <c r="AG72" s="226"/>
    </row>
    <row r="73" spans="1:35" s="27" customFormat="1" ht="15" customHeight="1" hidden="1">
      <c r="A73" s="253"/>
      <c r="B73" s="255"/>
      <c r="C73" s="22"/>
      <c r="D73" s="22"/>
      <c r="E73" s="23"/>
      <c r="F73" s="24"/>
      <c r="G73" s="24"/>
      <c r="H73" s="24"/>
      <c r="I73" s="24"/>
      <c r="J73" s="179">
        <v>1909</v>
      </c>
      <c r="K73" s="24" t="s">
        <v>269</v>
      </c>
      <c r="L73" s="92">
        <v>3614.7</v>
      </c>
      <c r="M73" s="25">
        <v>14982.01</v>
      </c>
      <c r="N73" s="23"/>
      <c r="O73" s="103"/>
      <c r="P73" s="103"/>
      <c r="Q73" s="12" t="s">
        <v>4</v>
      </c>
      <c r="R73" s="26"/>
      <c r="S73" s="84"/>
      <c r="T73" s="130"/>
      <c r="U73" s="130"/>
      <c r="V73" s="131"/>
      <c r="W73" s="132"/>
      <c r="X73" s="84"/>
      <c r="Y73" s="132"/>
      <c r="Z73" s="130"/>
      <c r="AA73" s="84"/>
      <c r="AB73" s="244"/>
      <c r="AC73" s="109"/>
      <c r="AD73" s="109"/>
      <c r="AE73" s="177">
        <v>1</v>
      </c>
      <c r="AF73" s="224"/>
      <c r="AG73" s="232"/>
      <c r="AH73" s="233"/>
      <c r="AI73" s="218"/>
    </row>
    <row r="74" spans="1:33" ht="15" customHeight="1">
      <c r="A74" s="253"/>
      <c r="B74" s="255"/>
      <c r="C74" s="11" t="s">
        <v>80</v>
      </c>
      <c r="D74" s="11" t="s">
        <v>81</v>
      </c>
      <c r="E74" s="12" t="s">
        <v>262</v>
      </c>
      <c r="F74" s="13">
        <v>16</v>
      </c>
      <c r="G74" s="13">
        <v>4</v>
      </c>
      <c r="H74" s="13">
        <v>4</v>
      </c>
      <c r="I74" s="13">
        <v>2088</v>
      </c>
      <c r="J74" s="179">
        <v>1909</v>
      </c>
      <c r="K74" s="13"/>
      <c r="L74" s="90">
        <f>17*28</f>
        <v>476</v>
      </c>
      <c r="M74" s="14">
        <f>L74*6</f>
        <v>2856</v>
      </c>
      <c r="N74" s="12"/>
      <c r="O74" s="101"/>
      <c r="P74" s="101" t="s">
        <v>260</v>
      </c>
      <c r="Q74" s="12" t="s">
        <v>4</v>
      </c>
      <c r="R74" s="15"/>
      <c r="S74" s="81"/>
      <c r="T74" s="121"/>
      <c r="U74" s="121"/>
      <c r="V74" s="122"/>
      <c r="W74" s="123"/>
      <c r="X74" s="81"/>
      <c r="Y74" s="123"/>
      <c r="Z74" s="121"/>
      <c r="AA74" s="83"/>
      <c r="AB74" s="244"/>
      <c r="AC74" s="108"/>
      <c r="AD74" s="108"/>
      <c r="AE74" s="177">
        <v>1</v>
      </c>
      <c r="AF74" s="224"/>
      <c r="AG74" s="226"/>
    </row>
    <row r="75" spans="1:33" ht="15" customHeight="1">
      <c r="A75" s="255">
        <v>49</v>
      </c>
      <c r="B75" s="255">
        <v>3079</v>
      </c>
      <c r="C75" s="11" t="s">
        <v>23</v>
      </c>
      <c r="D75" s="11" t="s">
        <v>82</v>
      </c>
      <c r="E75" s="12" t="s">
        <v>59</v>
      </c>
      <c r="F75" s="13">
        <v>10</v>
      </c>
      <c r="G75" s="13"/>
      <c r="H75" s="13"/>
      <c r="I75" s="13">
        <v>1190</v>
      </c>
      <c r="J75" s="179">
        <v>1909</v>
      </c>
      <c r="K75" s="13" t="s">
        <v>255</v>
      </c>
      <c r="L75" s="90">
        <f>L76-L77</f>
        <v>841.1300000000001</v>
      </c>
      <c r="M75" s="14">
        <f>M76-M77</f>
        <v>3226.5200000000004</v>
      </c>
      <c r="N75" s="12">
        <v>1962</v>
      </c>
      <c r="O75" s="101" t="s">
        <v>255</v>
      </c>
      <c r="P75" s="101" t="s">
        <v>260</v>
      </c>
      <c r="Q75" s="12" t="s">
        <v>4</v>
      </c>
      <c r="R75" s="15">
        <v>351</v>
      </c>
      <c r="S75" s="81">
        <v>14536</v>
      </c>
      <c r="T75" s="121"/>
      <c r="U75" s="121">
        <f t="shared" si="0"/>
        <v>4.505163457843125</v>
      </c>
      <c r="V75" s="122">
        <v>15368</v>
      </c>
      <c r="W75" s="123">
        <f t="shared" si="1"/>
        <v>4.763026418556215</v>
      </c>
      <c r="X75" s="81">
        <v>14851</v>
      </c>
      <c r="Y75" s="123">
        <f t="shared" si="2"/>
        <v>4.602791862440028</v>
      </c>
      <c r="Z75" s="121">
        <f t="shared" si="3"/>
        <v>14918.333333333334</v>
      </c>
      <c r="AA75" s="83" t="s">
        <v>218</v>
      </c>
      <c r="AB75" s="244" t="s">
        <v>324</v>
      </c>
      <c r="AC75" s="108" t="s">
        <v>3</v>
      </c>
      <c r="AD75" s="108" t="s">
        <v>3</v>
      </c>
      <c r="AE75" s="177">
        <v>1</v>
      </c>
      <c r="AF75" s="224"/>
      <c r="AG75" s="226"/>
    </row>
    <row r="76" spans="1:35" s="27" customFormat="1" ht="15" customHeight="1" hidden="1">
      <c r="A76" s="255"/>
      <c r="B76" s="255"/>
      <c r="C76" s="22"/>
      <c r="D76" s="22"/>
      <c r="E76" s="23"/>
      <c r="F76" s="24"/>
      <c r="G76" s="24"/>
      <c r="H76" s="24"/>
      <c r="I76" s="24"/>
      <c r="J76" s="179">
        <v>1909</v>
      </c>
      <c r="K76" s="24" t="s">
        <v>269</v>
      </c>
      <c r="L76" s="92">
        <v>1061.13</v>
      </c>
      <c r="M76" s="25">
        <v>4546.52</v>
      </c>
      <c r="N76" s="23"/>
      <c r="O76" s="103"/>
      <c r="P76" s="103"/>
      <c r="Q76" s="12" t="s">
        <v>4</v>
      </c>
      <c r="R76" s="26"/>
      <c r="S76" s="84"/>
      <c r="T76" s="130"/>
      <c r="U76" s="130"/>
      <c r="V76" s="131"/>
      <c r="W76" s="132"/>
      <c r="X76" s="84"/>
      <c r="Y76" s="132"/>
      <c r="Z76" s="130"/>
      <c r="AA76" s="84"/>
      <c r="AB76" s="244"/>
      <c r="AC76" s="109"/>
      <c r="AD76" s="109"/>
      <c r="AE76" s="177">
        <v>1</v>
      </c>
      <c r="AF76" s="224"/>
      <c r="AG76" s="232"/>
      <c r="AH76" s="233"/>
      <c r="AI76" s="218"/>
    </row>
    <row r="77" spans="1:33" ht="15" customHeight="1">
      <c r="A77" s="255"/>
      <c r="B77" s="255"/>
      <c r="C77" s="11" t="s">
        <v>23</v>
      </c>
      <c r="D77" s="11" t="s">
        <v>82</v>
      </c>
      <c r="E77" s="12" t="s">
        <v>262</v>
      </c>
      <c r="F77" s="13">
        <v>16</v>
      </c>
      <c r="G77" s="13">
        <v>4</v>
      </c>
      <c r="H77" s="13">
        <v>4</v>
      </c>
      <c r="I77" s="13">
        <v>2088</v>
      </c>
      <c r="J77" s="179">
        <v>1909</v>
      </c>
      <c r="K77" s="13"/>
      <c r="L77" s="90">
        <f>20*11</f>
        <v>220</v>
      </c>
      <c r="M77" s="14">
        <f>L77*6</f>
        <v>1320</v>
      </c>
      <c r="N77" s="12"/>
      <c r="O77" s="101"/>
      <c r="P77" s="101" t="s">
        <v>260</v>
      </c>
      <c r="Q77" s="12" t="s">
        <v>4</v>
      </c>
      <c r="R77" s="15"/>
      <c r="S77" s="81"/>
      <c r="T77" s="121"/>
      <c r="U77" s="121"/>
      <c r="V77" s="122"/>
      <c r="W77" s="123"/>
      <c r="X77" s="81"/>
      <c r="Y77" s="123"/>
      <c r="Z77" s="121"/>
      <c r="AA77" s="83"/>
      <c r="AB77" s="244"/>
      <c r="AC77" s="108"/>
      <c r="AD77" s="108"/>
      <c r="AE77" s="177">
        <v>1</v>
      </c>
      <c r="AF77" s="224"/>
      <c r="AG77" s="226"/>
    </row>
    <row r="78" spans="1:33" ht="15" customHeight="1">
      <c r="A78" s="4">
        <v>50</v>
      </c>
      <c r="B78" s="4">
        <v>3097</v>
      </c>
      <c r="C78" s="11" t="s">
        <v>83</v>
      </c>
      <c r="D78" s="11" t="s">
        <v>84</v>
      </c>
      <c r="E78" s="12" t="s">
        <v>52</v>
      </c>
      <c r="F78" s="13">
        <v>10</v>
      </c>
      <c r="G78" s="13"/>
      <c r="H78" s="13"/>
      <c r="I78" s="13">
        <v>1190</v>
      </c>
      <c r="J78" s="179">
        <v>1909</v>
      </c>
      <c r="K78" s="13" t="s">
        <v>261</v>
      </c>
      <c r="L78" s="90">
        <v>923.23</v>
      </c>
      <c r="M78" s="14">
        <v>3130.18</v>
      </c>
      <c r="N78" s="12">
        <v>1959</v>
      </c>
      <c r="O78" s="101" t="s">
        <v>261</v>
      </c>
      <c r="P78" s="101" t="s">
        <v>260</v>
      </c>
      <c r="Q78" s="12" t="s">
        <v>4</v>
      </c>
      <c r="R78" s="15">
        <v>105</v>
      </c>
      <c r="S78" s="81">
        <v>5034</v>
      </c>
      <c r="T78" s="121"/>
      <c r="U78" s="121">
        <f t="shared" si="0"/>
        <v>1.6082142241021284</v>
      </c>
      <c r="V78" s="122">
        <v>6089</v>
      </c>
      <c r="W78" s="123">
        <f t="shared" si="1"/>
        <v>1.9452555444095867</v>
      </c>
      <c r="X78" s="81">
        <v>6633</v>
      </c>
      <c r="Y78" s="123">
        <f t="shared" si="2"/>
        <v>2.1190474669188353</v>
      </c>
      <c r="Z78" s="121">
        <f t="shared" si="3"/>
        <v>5918.666666666667</v>
      </c>
      <c r="AA78" s="83">
        <v>2002</v>
      </c>
      <c r="AB78" s="1"/>
      <c r="AC78" s="108" t="s">
        <v>2</v>
      </c>
      <c r="AD78" s="108" t="s">
        <v>3</v>
      </c>
      <c r="AE78" s="177">
        <v>1</v>
      </c>
      <c r="AF78" s="224"/>
      <c r="AG78" s="226"/>
    </row>
    <row r="79" spans="1:33" ht="15" customHeight="1">
      <c r="A79" s="4">
        <v>51</v>
      </c>
      <c r="B79" s="4">
        <v>3096</v>
      </c>
      <c r="C79" s="11" t="s">
        <v>85</v>
      </c>
      <c r="D79" s="11" t="s">
        <v>86</v>
      </c>
      <c r="E79" s="12" t="s">
        <v>52</v>
      </c>
      <c r="F79" s="13">
        <v>10</v>
      </c>
      <c r="G79" s="13"/>
      <c r="H79" s="13"/>
      <c r="I79" s="13">
        <v>1190</v>
      </c>
      <c r="J79" s="179">
        <v>1909</v>
      </c>
      <c r="K79" s="13" t="s">
        <v>261</v>
      </c>
      <c r="L79" s="90">
        <v>809.04</v>
      </c>
      <c r="M79" s="14">
        <v>2676.84</v>
      </c>
      <c r="N79" s="12">
        <v>1962</v>
      </c>
      <c r="O79" s="101" t="s">
        <v>261</v>
      </c>
      <c r="P79" s="101" t="s">
        <v>260</v>
      </c>
      <c r="Q79" s="12" t="s">
        <v>4</v>
      </c>
      <c r="R79" s="15">
        <v>140</v>
      </c>
      <c r="S79" s="81">
        <v>5864</v>
      </c>
      <c r="T79" s="121"/>
      <c r="U79" s="121">
        <f t="shared" si="0"/>
        <v>2.1906426981067226</v>
      </c>
      <c r="V79" s="122">
        <v>5909</v>
      </c>
      <c r="W79" s="123">
        <f t="shared" si="1"/>
        <v>2.207453564650857</v>
      </c>
      <c r="X79" s="81">
        <v>6866</v>
      </c>
      <c r="Y79" s="123">
        <f t="shared" si="2"/>
        <v>2.5649646598227758</v>
      </c>
      <c r="Z79" s="121">
        <f t="shared" si="3"/>
        <v>6213</v>
      </c>
      <c r="AA79" s="83">
        <v>2002</v>
      </c>
      <c r="AB79" s="16" t="s">
        <v>325</v>
      </c>
      <c r="AC79" s="108" t="s">
        <v>2</v>
      </c>
      <c r="AD79" s="108" t="s">
        <v>3</v>
      </c>
      <c r="AE79" s="177">
        <v>1</v>
      </c>
      <c r="AF79" s="224"/>
      <c r="AG79" s="226"/>
    </row>
    <row r="80" spans="1:33" ht="15" customHeight="1">
      <c r="A80" s="253">
        <v>52</v>
      </c>
      <c r="B80" s="255">
        <v>3089</v>
      </c>
      <c r="C80" s="11" t="s">
        <v>87</v>
      </c>
      <c r="D80" s="11" t="s">
        <v>88</v>
      </c>
      <c r="E80" s="12" t="s">
        <v>52</v>
      </c>
      <c r="F80" s="13">
        <v>10</v>
      </c>
      <c r="G80" s="13"/>
      <c r="H80" s="13"/>
      <c r="I80" s="13">
        <v>1190</v>
      </c>
      <c r="J80" s="179">
        <v>1909</v>
      </c>
      <c r="K80" s="13" t="s">
        <v>255</v>
      </c>
      <c r="L80" s="90">
        <f>L81-L82</f>
        <v>2467.83</v>
      </c>
      <c r="M80" s="14">
        <f>M81-M82</f>
        <v>8523.65</v>
      </c>
      <c r="N80" s="12">
        <v>1979</v>
      </c>
      <c r="O80" s="101" t="s">
        <v>255</v>
      </c>
      <c r="P80" s="101" t="s">
        <v>260</v>
      </c>
      <c r="Q80" s="12" t="s">
        <v>4</v>
      </c>
      <c r="R80" s="15">
        <v>581</v>
      </c>
      <c r="S80" s="81">
        <v>16068</v>
      </c>
      <c r="T80" s="121"/>
      <c r="U80" s="121">
        <f t="shared" si="0"/>
        <v>1.8851079056507483</v>
      </c>
      <c r="V80" s="122">
        <v>23886</v>
      </c>
      <c r="W80" s="123">
        <f t="shared" si="1"/>
        <v>2.8023206020894804</v>
      </c>
      <c r="X80" s="81">
        <v>30284</v>
      </c>
      <c r="Y80" s="123">
        <f t="shared" si="2"/>
        <v>3.5529380019123264</v>
      </c>
      <c r="Z80" s="121">
        <f t="shared" si="3"/>
        <v>23412.666666666668</v>
      </c>
      <c r="AA80" s="83">
        <v>2000</v>
      </c>
      <c r="AB80" s="244" t="s">
        <v>326</v>
      </c>
      <c r="AC80" s="108" t="s">
        <v>2</v>
      </c>
      <c r="AD80" s="108" t="s">
        <v>3</v>
      </c>
      <c r="AE80" s="177">
        <v>1</v>
      </c>
      <c r="AF80" s="224"/>
      <c r="AG80" s="226"/>
    </row>
    <row r="81" spans="1:35" s="27" customFormat="1" ht="15" customHeight="1" hidden="1">
      <c r="A81" s="253"/>
      <c r="B81" s="255"/>
      <c r="C81" s="22"/>
      <c r="D81" s="22"/>
      <c r="E81" s="23"/>
      <c r="F81" s="24"/>
      <c r="G81" s="24"/>
      <c r="H81" s="24"/>
      <c r="I81" s="24"/>
      <c r="J81" s="179">
        <v>1909</v>
      </c>
      <c r="K81" s="24" t="s">
        <v>269</v>
      </c>
      <c r="L81" s="92">
        <v>2909.83</v>
      </c>
      <c r="M81" s="25">
        <v>12280.65</v>
      </c>
      <c r="N81" s="23"/>
      <c r="O81" s="103"/>
      <c r="P81" s="103"/>
      <c r="Q81" s="12" t="s">
        <v>4</v>
      </c>
      <c r="R81" s="26"/>
      <c r="S81" s="84"/>
      <c r="T81" s="130"/>
      <c r="U81" s="130"/>
      <c r="V81" s="131"/>
      <c r="W81" s="132"/>
      <c r="X81" s="84"/>
      <c r="Y81" s="132"/>
      <c r="Z81" s="130"/>
      <c r="AA81" s="84"/>
      <c r="AB81" s="244"/>
      <c r="AC81" s="109"/>
      <c r="AD81" s="109"/>
      <c r="AE81" s="177">
        <v>1</v>
      </c>
      <c r="AF81" s="224"/>
      <c r="AG81" s="232"/>
      <c r="AH81" s="233"/>
      <c r="AI81" s="218"/>
    </row>
    <row r="82" spans="1:33" ht="15" customHeight="1">
      <c r="A82" s="253"/>
      <c r="B82" s="255"/>
      <c r="C82" s="11" t="s">
        <v>87</v>
      </c>
      <c r="D82" s="11" t="s">
        <v>88</v>
      </c>
      <c r="E82" s="12" t="s">
        <v>262</v>
      </c>
      <c r="F82" s="13">
        <v>16</v>
      </c>
      <c r="G82" s="13">
        <v>4</v>
      </c>
      <c r="H82" s="13">
        <v>4</v>
      </c>
      <c r="I82" s="13">
        <v>2088</v>
      </c>
      <c r="J82" s="179">
        <v>1909</v>
      </c>
      <c r="K82" s="13"/>
      <c r="L82" s="90">
        <f>26*17</f>
        <v>442</v>
      </c>
      <c r="M82" s="14">
        <f>L82*8.5</f>
        <v>3757</v>
      </c>
      <c r="N82" s="12"/>
      <c r="O82" s="101"/>
      <c r="P82" s="101" t="s">
        <v>260</v>
      </c>
      <c r="Q82" s="12" t="s">
        <v>4</v>
      </c>
      <c r="R82" s="15"/>
      <c r="S82" s="81"/>
      <c r="T82" s="121"/>
      <c r="U82" s="121"/>
      <c r="V82" s="122"/>
      <c r="W82" s="123"/>
      <c r="X82" s="81"/>
      <c r="Y82" s="123"/>
      <c r="Z82" s="121"/>
      <c r="AA82" s="83"/>
      <c r="AB82" s="244"/>
      <c r="AC82" s="108"/>
      <c r="AD82" s="108"/>
      <c r="AE82" s="177">
        <v>1</v>
      </c>
      <c r="AF82" s="224"/>
      <c r="AG82" s="226"/>
    </row>
    <row r="83" spans="1:33" ht="15" customHeight="1">
      <c r="A83" s="253">
        <v>53</v>
      </c>
      <c r="B83" s="255">
        <v>3081</v>
      </c>
      <c r="C83" s="11" t="s">
        <v>91</v>
      </c>
      <c r="D83" s="11" t="s">
        <v>92</v>
      </c>
      <c r="E83" s="12" t="s">
        <v>59</v>
      </c>
      <c r="F83" s="13">
        <v>10</v>
      </c>
      <c r="G83" s="13"/>
      <c r="H83" s="13"/>
      <c r="I83" s="13">
        <v>1190</v>
      </c>
      <c r="J83" s="179">
        <v>1909</v>
      </c>
      <c r="K83" s="13" t="s">
        <v>255</v>
      </c>
      <c r="L83" s="90">
        <f>L84-L85</f>
        <v>3292.06</v>
      </c>
      <c r="M83" s="14">
        <f>M84-M85</f>
        <v>11055.5</v>
      </c>
      <c r="N83" s="12">
        <v>1980</v>
      </c>
      <c r="O83" s="101" t="s">
        <v>255</v>
      </c>
      <c r="P83" s="101" t="s">
        <v>260</v>
      </c>
      <c r="Q83" s="12" t="s">
        <v>4</v>
      </c>
      <c r="R83" s="15">
        <v>570</v>
      </c>
      <c r="S83" s="81">
        <v>21471</v>
      </c>
      <c r="T83" s="121"/>
      <c r="U83" s="121">
        <f t="shared" si="0"/>
        <v>1.9421102618606123</v>
      </c>
      <c r="V83" s="122">
        <v>21254</v>
      </c>
      <c r="W83" s="123">
        <f>V83/M83</f>
        <v>1.9224820225227262</v>
      </c>
      <c r="X83" s="81">
        <v>32519</v>
      </c>
      <c r="Y83" s="123">
        <f t="shared" si="2"/>
        <v>2.9414318664917913</v>
      </c>
      <c r="Z83" s="121">
        <f t="shared" si="3"/>
        <v>25081.333333333332</v>
      </c>
      <c r="AA83" s="83">
        <v>2002</v>
      </c>
      <c r="AB83" s="244" t="s">
        <v>327</v>
      </c>
      <c r="AC83" s="108" t="s">
        <v>2</v>
      </c>
      <c r="AD83" s="108" t="s">
        <v>3</v>
      </c>
      <c r="AE83" s="177">
        <v>1</v>
      </c>
      <c r="AF83" s="224"/>
      <c r="AG83" s="226"/>
    </row>
    <row r="84" spans="1:35" s="27" customFormat="1" ht="15" customHeight="1" hidden="1">
      <c r="A84" s="253"/>
      <c r="B84" s="255"/>
      <c r="C84" s="22"/>
      <c r="D84" s="22"/>
      <c r="E84" s="23"/>
      <c r="F84" s="24"/>
      <c r="G84" s="24"/>
      <c r="H84" s="24"/>
      <c r="I84" s="24"/>
      <c r="J84" s="179">
        <v>1909</v>
      </c>
      <c r="K84" s="24" t="s">
        <v>269</v>
      </c>
      <c r="L84" s="90">
        <v>3751.06</v>
      </c>
      <c r="M84" s="14">
        <v>14957</v>
      </c>
      <c r="N84" s="23"/>
      <c r="O84" s="103"/>
      <c r="P84" s="103"/>
      <c r="Q84" s="12" t="s">
        <v>4</v>
      </c>
      <c r="R84" s="26"/>
      <c r="S84" s="84"/>
      <c r="T84" s="130"/>
      <c r="U84" s="130"/>
      <c r="V84" s="131"/>
      <c r="W84" s="132"/>
      <c r="X84" s="84"/>
      <c r="Y84" s="132"/>
      <c r="Z84" s="130"/>
      <c r="AA84" s="84"/>
      <c r="AB84" s="244"/>
      <c r="AC84" s="109"/>
      <c r="AD84" s="109"/>
      <c r="AE84" s="177">
        <v>1</v>
      </c>
      <c r="AF84" s="224"/>
      <c r="AG84" s="232"/>
      <c r="AH84" s="233"/>
      <c r="AI84" s="218"/>
    </row>
    <row r="85" spans="1:33" ht="15" customHeight="1">
      <c r="A85" s="253"/>
      <c r="B85" s="255"/>
      <c r="C85" s="11" t="s">
        <v>91</v>
      </c>
      <c r="D85" s="11" t="s">
        <v>92</v>
      </c>
      <c r="E85" s="12" t="s">
        <v>262</v>
      </c>
      <c r="F85" s="13">
        <v>16</v>
      </c>
      <c r="G85" s="13">
        <v>4</v>
      </c>
      <c r="H85" s="13">
        <v>4</v>
      </c>
      <c r="I85" s="13">
        <v>2088</v>
      </c>
      <c r="J85" s="179">
        <v>1909</v>
      </c>
      <c r="K85" s="13"/>
      <c r="L85" s="90">
        <f>27*17</f>
        <v>459</v>
      </c>
      <c r="M85" s="14">
        <f>L85*8.5</f>
        <v>3901.5</v>
      </c>
      <c r="N85" s="12"/>
      <c r="O85" s="101"/>
      <c r="P85" s="101" t="s">
        <v>260</v>
      </c>
      <c r="Q85" s="12" t="s">
        <v>4</v>
      </c>
      <c r="R85" s="15"/>
      <c r="S85" s="81"/>
      <c r="T85" s="121"/>
      <c r="U85" s="121"/>
      <c r="V85" s="122"/>
      <c r="W85" s="123"/>
      <c r="X85" s="81"/>
      <c r="Y85" s="123"/>
      <c r="Z85" s="121"/>
      <c r="AA85" s="83"/>
      <c r="AB85" s="244"/>
      <c r="AC85" s="108"/>
      <c r="AD85" s="108"/>
      <c r="AE85" s="177">
        <v>1</v>
      </c>
      <c r="AF85" s="224"/>
      <c r="AG85" s="226"/>
    </row>
    <row r="86" spans="1:33" ht="15" customHeight="1">
      <c r="A86" s="4">
        <v>54</v>
      </c>
      <c r="B86" s="4">
        <v>3094</v>
      </c>
      <c r="C86" s="11" t="s">
        <v>202</v>
      </c>
      <c r="D86" s="11" t="s">
        <v>93</v>
      </c>
      <c r="E86" s="12" t="s">
        <v>59</v>
      </c>
      <c r="F86" s="13">
        <v>10</v>
      </c>
      <c r="G86" s="13"/>
      <c r="H86" s="13"/>
      <c r="I86" s="13">
        <v>1190</v>
      </c>
      <c r="J86" s="179">
        <v>1909</v>
      </c>
      <c r="K86" s="13" t="s">
        <v>261</v>
      </c>
      <c r="L86" s="90">
        <v>738.59</v>
      </c>
      <c r="M86" s="14">
        <v>2814.76</v>
      </c>
      <c r="N86" s="12">
        <v>1936</v>
      </c>
      <c r="O86" s="101" t="s">
        <v>261</v>
      </c>
      <c r="P86" s="101" t="s">
        <v>260</v>
      </c>
      <c r="Q86" s="12" t="s">
        <v>4</v>
      </c>
      <c r="R86" s="15">
        <v>93.8</v>
      </c>
      <c r="S86" s="81">
        <v>9778</v>
      </c>
      <c r="T86" s="121"/>
      <c r="U86" s="121">
        <f t="shared" si="0"/>
        <v>3.473830806178857</v>
      </c>
      <c r="V86" s="122">
        <v>10558</v>
      </c>
      <c r="W86" s="123">
        <f t="shared" si="1"/>
        <v>3.7509414657022266</v>
      </c>
      <c r="X86" s="81">
        <v>8515</v>
      </c>
      <c r="Y86" s="123">
        <f t="shared" si="2"/>
        <v>3.0251246997967853</v>
      </c>
      <c r="Z86" s="121">
        <f t="shared" si="3"/>
        <v>9617</v>
      </c>
      <c r="AA86" s="83">
        <v>2000</v>
      </c>
      <c r="AB86" s="16" t="s">
        <v>328</v>
      </c>
      <c r="AC86" s="108" t="s">
        <v>2</v>
      </c>
      <c r="AD86" s="108" t="s">
        <v>3</v>
      </c>
      <c r="AE86" s="177">
        <v>1</v>
      </c>
      <c r="AF86" s="224"/>
      <c r="AG86" s="226"/>
    </row>
    <row r="87" spans="1:33" ht="15" customHeight="1">
      <c r="A87" s="4">
        <v>55</v>
      </c>
      <c r="B87" s="4">
        <v>3085</v>
      </c>
      <c r="C87" s="11" t="s">
        <v>94</v>
      </c>
      <c r="D87" s="11" t="s">
        <v>95</v>
      </c>
      <c r="E87" s="12" t="s">
        <v>52</v>
      </c>
      <c r="F87" s="13">
        <v>10</v>
      </c>
      <c r="G87" s="13"/>
      <c r="H87" s="13"/>
      <c r="I87" s="13">
        <v>1190</v>
      </c>
      <c r="J87" s="179">
        <v>1909</v>
      </c>
      <c r="K87" s="13" t="s">
        <v>261</v>
      </c>
      <c r="L87" s="90">
        <v>2624</v>
      </c>
      <c r="M87" s="14">
        <v>7074.94</v>
      </c>
      <c r="N87" s="12">
        <v>1960</v>
      </c>
      <c r="O87" s="101" t="s">
        <v>261</v>
      </c>
      <c r="P87" s="101" t="s">
        <v>260</v>
      </c>
      <c r="Q87" s="12" t="s">
        <v>4</v>
      </c>
      <c r="R87" s="15">
        <v>295</v>
      </c>
      <c r="S87" s="81">
        <v>9001</v>
      </c>
      <c r="T87" s="121"/>
      <c r="U87" s="121">
        <f t="shared" si="0"/>
        <v>1.2722369376984117</v>
      </c>
      <c r="V87" s="122">
        <v>12123</v>
      </c>
      <c r="W87" s="123">
        <f t="shared" si="1"/>
        <v>1.7135127647725636</v>
      </c>
      <c r="X87" s="81">
        <v>15945</v>
      </c>
      <c r="Y87" s="123">
        <f t="shared" si="2"/>
        <v>2.253729360248992</v>
      </c>
      <c r="Z87" s="121">
        <f t="shared" si="3"/>
        <v>12356.333333333334</v>
      </c>
      <c r="AA87" s="83">
        <v>2003</v>
      </c>
      <c r="AB87" s="16" t="s">
        <v>329</v>
      </c>
      <c r="AC87" s="108" t="s">
        <v>2</v>
      </c>
      <c r="AD87" s="108" t="s">
        <v>3</v>
      </c>
      <c r="AE87" s="177">
        <v>1</v>
      </c>
      <c r="AF87" s="224"/>
      <c r="AG87" s="226"/>
    </row>
    <row r="88" spans="1:33" ht="15" customHeight="1">
      <c r="A88" s="200">
        <v>56</v>
      </c>
      <c r="B88" s="4">
        <v>3099</v>
      </c>
      <c r="C88" s="11" t="s">
        <v>96</v>
      </c>
      <c r="D88" s="11" t="s">
        <v>203</v>
      </c>
      <c r="E88" s="12" t="s">
        <v>52</v>
      </c>
      <c r="F88" s="13">
        <v>10</v>
      </c>
      <c r="G88" s="13"/>
      <c r="H88" s="13"/>
      <c r="I88" s="13">
        <v>1190</v>
      </c>
      <c r="J88" s="179">
        <v>1909</v>
      </c>
      <c r="K88" s="13" t="s">
        <v>261</v>
      </c>
      <c r="L88" s="90">
        <v>646.26</v>
      </c>
      <c r="M88" s="14">
        <v>2401.88</v>
      </c>
      <c r="N88" s="12">
        <v>1960</v>
      </c>
      <c r="O88" s="101" t="s">
        <v>261</v>
      </c>
      <c r="P88" s="101" t="s">
        <v>260</v>
      </c>
      <c r="Q88" s="12" t="s">
        <v>4</v>
      </c>
      <c r="R88" s="15">
        <v>87</v>
      </c>
      <c r="S88" s="81">
        <v>4983</v>
      </c>
      <c r="T88" s="121"/>
      <c r="U88" s="121">
        <f>S88/M88</f>
        <v>2.074624877179543</v>
      </c>
      <c r="V88" s="122">
        <v>5571</v>
      </c>
      <c r="W88" s="123">
        <f t="shared" si="1"/>
        <v>2.319433110729928</v>
      </c>
      <c r="X88" s="81">
        <v>6176</v>
      </c>
      <c r="Y88" s="123">
        <f t="shared" si="2"/>
        <v>2.571319133345546</v>
      </c>
      <c r="Z88" s="121">
        <f t="shared" si="3"/>
        <v>5576.666666666667</v>
      </c>
      <c r="AA88" s="83">
        <v>1998</v>
      </c>
      <c r="AB88" s="16" t="s">
        <v>330</v>
      </c>
      <c r="AC88" s="108" t="s">
        <v>2</v>
      </c>
      <c r="AD88" s="108" t="s">
        <v>3</v>
      </c>
      <c r="AE88" s="177">
        <v>1</v>
      </c>
      <c r="AF88" s="224"/>
      <c r="AG88" s="226"/>
    </row>
    <row r="89" spans="1:33" ht="15" customHeight="1">
      <c r="A89" s="253">
        <v>57</v>
      </c>
      <c r="B89" s="255">
        <v>3102</v>
      </c>
      <c r="C89" s="11" t="s">
        <v>15</v>
      </c>
      <c r="D89" s="11" t="s">
        <v>204</v>
      </c>
      <c r="E89" s="12" t="s">
        <v>52</v>
      </c>
      <c r="F89" s="13">
        <v>10</v>
      </c>
      <c r="G89" s="13"/>
      <c r="H89" s="13"/>
      <c r="I89" s="13">
        <v>1190</v>
      </c>
      <c r="J89" s="179">
        <v>1909</v>
      </c>
      <c r="K89" s="13" t="s">
        <v>255</v>
      </c>
      <c r="L89" s="90">
        <v>2563.13</v>
      </c>
      <c r="M89" s="14">
        <v>9554.34</v>
      </c>
      <c r="N89" s="12">
        <v>1991</v>
      </c>
      <c r="O89" s="101" t="s">
        <v>261</v>
      </c>
      <c r="P89" s="101" t="s">
        <v>260</v>
      </c>
      <c r="Q89" s="12" t="s">
        <v>4</v>
      </c>
      <c r="R89" s="15">
        <v>446</v>
      </c>
      <c r="S89" s="81">
        <v>18326</v>
      </c>
      <c r="T89" s="121"/>
      <c r="U89" s="121">
        <f t="shared" si="0"/>
        <v>1.9180812070744813</v>
      </c>
      <c r="V89" s="122">
        <v>19577</v>
      </c>
      <c r="W89" s="123">
        <f t="shared" si="1"/>
        <v>2.0490164679088245</v>
      </c>
      <c r="X89" s="81">
        <v>32430</v>
      </c>
      <c r="Y89" s="123">
        <f t="shared" si="2"/>
        <v>3.3942689918926896</v>
      </c>
      <c r="Z89" s="121">
        <f t="shared" si="3"/>
        <v>23444.333333333332</v>
      </c>
      <c r="AA89" s="83">
        <v>2000</v>
      </c>
      <c r="AB89" s="244" t="s">
        <v>331</v>
      </c>
      <c r="AC89" s="108" t="s">
        <v>3</v>
      </c>
      <c r="AD89" s="108" t="s">
        <v>3</v>
      </c>
      <c r="AE89" s="177">
        <v>1</v>
      </c>
      <c r="AF89" s="224"/>
      <c r="AG89" s="226"/>
    </row>
    <row r="90" spans="1:33" ht="15" customHeight="1">
      <c r="A90" s="253"/>
      <c r="B90" s="255"/>
      <c r="C90" s="11" t="s">
        <v>15</v>
      </c>
      <c r="D90" s="11" t="s">
        <v>271</v>
      </c>
      <c r="E90" s="12" t="s">
        <v>262</v>
      </c>
      <c r="F90" s="13">
        <v>16</v>
      </c>
      <c r="G90" s="13">
        <v>4</v>
      </c>
      <c r="H90" s="13">
        <v>4</v>
      </c>
      <c r="I90" s="13">
        <v>2088</v>
      </c>
      <c r="J90" s="179">
        <v>1909</v>
      </c>
      <c r="K90" s="13"/>
      <c r="L90" s="90">
        <f>30*24</f>
        <v>720</v>
      </c>
      <c r="M90" s="14">
        <f>L90*10</f>
        <v>7200</v>
      </c>
      <c r="N90" s="12"/>
      <c r="O90" s="101"/>
      <c r="P90" s="101" t="s">
        <v>260</v>
      </c>
      <c r="Q90" s="12" t="s">
        <v>4</v>
      </c>
      <c r="R90" s="15"/>
      <c r="S90" s="81"/>
      <c r="T90" s="121"/>
      <c r="U90" s="121"/>
      <c r="V90" s="122"/>
      <c r="W90" s="123"/>
      <c r="X90" s="81"/>
      <c r="Y90" s="123"/>
      <c r="Z90" s="121"/>
      <c r="AA90" s="83"/>
      <c r="AB90" s="244"/>
      <c r="AC90" s="108"/>
      <c r="AD90" s="108"/>
      <c r="AE90" s="177">
        <v>1</v>
      </c>
      <c r="AF90" s="224"/>
      <c r="AG90" s="226"/>
    </row>
    <row r="91" spans="1:33" ht="15" customHeight="1">
      <c r="A91" s="200">
        <v>58</v>
      </c>
      <c r="B91" s="4">
        <v>3101</v>
      </c>
      <c r="C91" s="11" t="s">
        <v>97</v>
      </c>
      <c r="D91" s="11" t="s">
        <v>98</v>
      </c>
      <c r="E91" s="12" t="s">
        <v>52</v>
      </c>
      <c r="F91" s="13">
        <v>10</v>
      </c>
      <c r="G91" s="13"/>
      <c r="H91" s="13"/>
      <c r="I91" s="13">
        <v>1190</v>
      </c>
      <c r="J91" s="179">
        <v>1909</v>
      </c>
      <c r="K91" s="13" t="s">
        <v>261</v>
      </c>
      <c r="L91" s="90">
        <v>1089.02</v>
      </c>
      <c r="M91" s="14">
        <v>3663.2</v>
      </c>
      <c r="N91" s="12">
        <v>1956</v>
      </c>
      <c r="O91" s="101" t="s">
        <v>261</v>
      </c>
      <c r="P91" s="101" t="s">
        <v>260</v>
      </c>
      <c r="Q91" s="12" t="s">
        <v>4</v>
      </c>
      <c r="R91" s="15">
        <v>192</v>
      </c>
      <c r="S91" s="81">
        <v>8615</v>
      </c>
      <c r="T91" s="121"/>
      <c r="U91" s="121">
        <f t="shared" si="0"/>
        <v>2.351768945184538</v>
      </c>
      <c r="V91" s="122">
        <v>8242</v>
      </c>
      <c r="W91" s="123">
        <f t="shared" si="1"/>
        <v>2.249945402926403</v>
      </c>
      <c r="X91" s="81">
        <v>7997</v>
      </c>
      <c r="Y91" s="123">
        <f t="shared" si="2"/>
        <v>2.1830639877702556</v>
      </c>
      <c r="Z91" s="121">
        <f t="shared" si="3"/>
        <v>8284.666666666666</v>
      </c>
      <c r="AA91" s="83">
        <v>1998</v>
      </c>
      <c r="AB91" s="16" t="s">
        <v>332</v>
      </c>
      <c r="AC91" s="108" t="s">
        <v>2</v>
      </c>
      <c r="AD91" s="108" t="s">
        <v>3</v>
      </c>
      <c r="AE91" s="177">
        <v>1</v>
      </c>
      <c r="AF91" s="224"/>
      <c r="AG91" s="226"/>
    </row>
    <row r="92" spans="1:33" ht="15" customHeight="1">
      <c r="A92" s="200">
        <v>59</v>
      </c>
      <c r="B92" s="4">
        <v>5055</v>
      </c>
      <c r="C92" s="2" t="s">
        <v>48</v>
      </c>
      <c r="D92" s="11" t="s">
        <v>241</v>
      </c>
      <c r="E92" s="12" t="s">
        <v>52</v>
      </c>
      <c r="F92" s="13">
        <v>10</v>
      </c>
      <c r="G92" s="13"/>
      <c r="H92" s="13"/>
      <c r="I92" s="13">
        <v>1190</v>
      </c>
      <c r="J92" s="179">
        <v>1909</v>
      </c>
      <c r="K92" s="13" t="s">
        <v>261</v>
      </c>
      <c r="L92" s="90">
        <v>1380</v>
      </c>
      <c r="M92" s="14">
        <v>4140</v>
      </c>
      <c r="N92" s="12">
        <v>2009</v>
      </c>
      <c r="O92" s="101" t="s">
        <v>261</v>
      </c>
      <c r="P92" s="101" t="s">
        <v>260</v>
      </c>
      <c r="Q92" s="12" t="s">
        <v>4</v>
      </c>
      <c r="R92" s="15">
        <v>180</v>
      </c>
      <c r="S92" s="81"/>
      <c r="T92" s="121"/>
      <c r="U92" s="121"/>
      <c r="V92" s="122"/>
      <c r="W92" s="123"/>
      <c r="X92" s="81"/>
      <c r="Y92" s="123"/>
      <c r="Z92" s="121"/>
      <c r="AA92" s="83"/>
      <c r="AB92" s="16" t="s">
        <v>317</v>
      </c>
      <c r="AC92" s="108" t="s">
        <v>2</v>
      </c>
      <c r="AD92" s="108" t="s">
        <v>3</v>
      </c>
      <c r="AE92" s="177">
        <v>1</v>
      </c>
      <c r="AF92" s="224"/>
      <c r="AG92" s="226"/>
    </row>
    <row r="93" spans="1:33" ht="15" customHeight="1">
      <c r="A93" s="200">
        <v>60</v>
      </c>
      <c r="B93" s="4">
        <v>3017</v>
      </c>
      <c r="C93" s="11" t="s">
        <v>119</v>
      </c>
      <c r="D93" s="11" t="s">
        <v>207</v>
      </c>
      <c r="E93" s="12" t="s">
        <v>59</v>
      </c>
      <c r="F93" s="13">
        <v>10</v>
      </c>
      <c r="G93" s="13"/>
      <c r="H93" s="13"/>
      <c r="I93" s="13">
        <v>1190</v>
      </c>
      <c r="J93" s="179">
        <v>1909</v>
      </c>
      <c r="K93" s="13" t="s">
        <v>261</v>
      </c>
      <c r="L93" s="90">
        <v>3328.6</v>
      </c>
      <c r="M93" s="14">
        <v>12635.28</v>
      </c>
      <c r="N93" s="12">
        <v>1999</v>
      </c>
      <c r="O93" s="101" t="s">
        <v>261</v>
      </c>
      <c r="P93" s="101" t="s">
        <v>260</v>
      </c>
      <c r="Q93" s="12" t="s">
        <v>4</v>
      </c>
      <c r="R93" s="15">
        <v>621</v>
      </c>
      <c r="S93" s="81">
        <v>22884</v>
      </c>
      <c r="T93" s="121"/>
      <c r="U93" s="121">
        <f t="shared" si="0"/>
        <v>1.8111193420327842</v>
      </c>
      <c r="V93" s="122">
        <v>20589</v>
      </c>
      <c r="W93" s="123">
        <f t="shared" si="1"/>
        <v>1.629485060877163</v>
      </c>
      <c r="X93" s="81">
        <v>24975</v>
      </c>
      <c r="Y93" s="123">
        <f t="shared" si="2"/>
        <v>1.9766083537523504</v>
      </c>
      <c r="Z93" s="121">
        <f t="shared" si="3"/>
        <v>22816</v>
      </c>
      <c r="AA93" s="83" t="s">
        <v>223</v>
      </c>
      <c r="AB93" s="16" t="s">
        <v>333</v>
      </c>
      <c r="AC93" s="108" t="s">
        <v>3</v>
      </c>
      <c r="AD93" s="108" t="s">
        <v>3</v>
      </c>
      <c r="AE93" s="177">
        <v>1</v>
      </c>
      <c r="AF93" s="224"/>
      <c r="AG93" s="226"/>
    </row>
    <row r="94" spans="1:35" s="158" customFormat="1" ht="15" customHeight="1">
      <c r="A94" s="195">
        <v>61</v>
      </c>
      <c r="B94" s="201">
        <v>3386</v>
      </c>
      <c r="C94" s="153" t="s">
        <v>51</v>
      </c>
      <c r="D94" s="153" t="s">
        <v>198</v>
      </c>
      <c r="E94" s="154" t="s">
        <v>50</v>
      </c>
      <c r="F94" s="40">
        <v>10</v>
      </c>
      <c r="G94" s="40"/>
      <c r="H94" s="40"/>
      <c r="I94" s="40">
        <v>1190</v>
      </c>
      <c r="J94" s="179">
        <v>1909</v>
      </c>
      <c r="K94" s="40" t="s">
        <v>261</v>
      </c>
      <c r="L94" s="41">
        <v>3186.46</v>
      </c>
      <c r="M94" s="41">
        <v>10490</v>
      </c>
      <c r="N94" s="154">
        <v>1975</v>
      </c>
      <c r="O94" s="40" t="s">
        <v>261</v>
      </c>
      <c r="P94" s="40" t="s">
        <v>260</v>
      </c>
      <c r="Q94" s="154" t="s">
        <v>4</v>
      </c>
      <c r="R94" s="156">
        <v>314</v>
      </c>
      <c r="S94" s="154">
        <v>11212</v>
      </c>
      <c r="T94" s="155"/>
      <c r="U94" s="155">
        <f t="shared" si="0"/>
        <v>1.0688274547187797</v>
      </c>
      <c r="V94" s="156">
        <v>14104</v>
      </c>
      <c r="W94" s="157">
        <f t="shared" si="1"/>
        <v>1.344518589132507</v>
      </c>
      <c r="X94" s="154">
        <v>16010</v>
      </c>
      <c r="Y94" s="157">
        <f t="shared" si="2"/>
        <v>1.5262154432793136</v>
      </c>
      <c r="Z94" s="155">
        <f t="shared" si="3"/>
        <v>13775.333333333334</v>
      </c>
      <c r="AA94" s="33">
        <v>2002</v>
      </c>
      <c r="AB94" s="167" t="s">
        <v>334</v>
      </c>
      <c r="AC94" s="38" t="s">
        <v>2</v>
      </c>
      <c r="AD94" s="108" t="s">
        <v>226</v>
      </c>
      <c r="AE94" s="177">
        <v>1</v>
      </c>
      <c r="AF94" s="224"/>
      <c r="AG94" s="226"/>
      <c r="AH94" s="227"/>
      <c r="AI94" s="212"/>
    </row>
    <row r="95" spans="1:33" ht="15" customHeight="1">
      <c r="A95" s="254">
        <v>62</v>
      </c>
      <c r="B95" s="255">
        <v>3126</v>
      </c>
      <c r="C95" s="11" t="s">
        <v>99</v>
      </c>
      <c r="D95" s="11" t="s">
        <v>100</v>
      </c>
      <c r="E95" s="12" t="s">
        <v>50</v>
      </c>
      <c r="F95" s="13">
        <v>10</v>
      </c>
      <c r="G95" s="13"/>
      <c r="H95" s="13"/>
      <c r="I95" s="13">
        <v>1190</v>
      </c>
      <c r="J95" s="179">
        <v>1909</v>
      </c>
      <c r="K95" s="13" t="s">
        <v>255</v>
      </c>
      <c r="L95" s="90">
        <f>L96-L97</f>
        <v>3996.38</v>
      </c>
      <c r="M95" s="14">
        <f>M96-M97</f>
        <v>5402.9</v>
      </c>
      <c r="N95" s="12">
        <v>1974</v>
      </c>
      <c r="O95" s="101" t="s">
        <v>261</v>
      </c>
      <c r="P95" s="101" t="s">
        <v>260</v>
      </c>
      <c r="Q95" s="12" t="s">
        <v>4</v>
      </c>
      <c r="R95" s="15">
        <v>460</v>
      </c>
      <c r="S95" s="81">
        <v>20898</v>
      </c>
      <c r="T95" s="121"/>
      <c r="U95" s="121">
        <f t="shared" si="0"/>
        <v>3.8679227822095545</v>
      </c>
      <c r="V95" s="122">
        <v>18769</v>
      </c>
      <c r="W95" s="123">
        <f t="shared" si="1"/>
        <v>3.473875141127913</v>
      </c>
      <c r="X95" s="81">
        <v>18981</v>
      </c>
      <c r="Y95" s="123">
        <f t="shared" si="2"/>
        <v>3.513113328027541</v>
      </c>
      <c r="Z95" s="121">
        <f t="shared" si="3"/>
        <v>19549.333333333332</v>
      </c>
      <c r="AA95" s="83">
        <v>2001</v>
      </c>
      <c r="AB95" s="244" t="s">
        <v>335</v>
      </c>
      <c r="AC95" s="108" t="s">
        <v>2</v>
      </c>
      <c r="AD95" s="108" t="s">
        <v>3</v>
      </c>
      <c r="AE95" s="177">
        <v>1</v>
      </c>
      <c r="AF95" s="224"/>
      <c r="AG95" s="226"/>
    </row>
    <row r="96" spans="1:35" s="27" customFormat="1" ht="15" customHeight="1" hidden="1">
      <c r="A96" s="254"/>
      <c r="B96" s="255"/>
      <c r="C96" s="22"/>
      <c r="D96" s="22"/>
      <c r="E96" s="23"/>
      <c r="F96" s="24"/>
      <c r="G96" s="24"/>
      <c r="H96" s="24"/>
      <c r="I96" s="24"/>
      <c r="J96" s="179">
        <v>1909</v>
      </c>
      <c r="K96" s="24" t="s">
        <v>269</v>
      </c>
      <c r="L96" s="92">
        <v>4941.38</v>
      </c>
      <c r="M96" s="25">
        <v>10127.9</v>
      </c>
      <c r="N96" s="23"/>
      <c r="O96" s="103"/>
      <c r="P96" s="103"/>
      <c r="Q96" s="12" t="s">
        <v>4</v>
      </c>
      <c r="R96" s="26"/>
      <c r="S96" s="84"/>
      <c r="T96" s="130"/>
      <c r="U96" s="130"/>
      <c r="V96" s="131"/>
      <c r="W96" s="132"/>
      <c r="X96" s="84"/>
      <c r="Y96" s="132"/>
      <c r="Z96" s="130"/>
      <c r="AA96" s="84"/>
      <c r="AB96" s="244"/>
      <c r="AC96" s="109"/>
      <c r="AD96" s="109"/>
      <c r="AE96" s="177">
        <v>1</v>
      </c>
      <c r="AF96" s="224"/>
      <c r="AG96" s="232"/>
      <c r="AH96" s="233"/>
      <c r="AI96" s="218"/>
    </row>
    <row r="97" spans="1:33" ht="15" customHeight="1">
      <c r="A97" s="254"/>
      <c r="B97" s="255"/>
      <c r="C97" s="11" t="s">
        <v>99</v>
      </c>
      <c r="D97" s="11" t="s">
        <v>100</v>
      </c>
      <c r="E97" s="12" t="s">
        <v>262</v>
      </c>
      <c r="F97" s="13">
        <v>16</v>
      </c>
      <c r="G97" s="13">
        <v>5</v>
      </c>
      <c r="H97" s="13">
        <v>4</v>
      </c>
      <c r="I97" s="13">
        <v>2111</v>
      </c>
      <c r="J97" s="179">
        <v>1909</v>
      </c>
      <c r="K97" s="13"/>
      <c r="L97" s="90">
        <f>27*35</f>
        <v>945</v>
      </c>
      <c r="M97" s="14">
        <f>L97*5</f>
        <v>4725</v>
      </c>
      <c r="N97" s="12"/>
      <c r="O97" s="101"/>
      <c r="P97" s="101" t="s">
        <v>260</v>
      </c>
      <c r="Q97" s="12" t="s">
        <v>4</v>
      </c>
      <c r="R97" s="15"/>
      <c r="S97" s="81"/>
      <c r="T97" s="121"/>
      <c r="U97" s="121"/>
      <c r="V97" s="122"/>
      <c r="W97" s="123"/>
      <c r="X97" s="81"/>
      <c r="Y97" s="123"/>
      <c r="Z97" s="121"/>
      <c r="AA97" s="83"/>
      <c r="AB97" s="244"/>
      <c r="AC97" s="108"/>
      <c r="AD97" s="108"/>
      <c r="AE97" s="177">
        <v>1</v>
      </c>
      <c r="AF97" s="224"/>
      <c r="AG97" s="226"/>
    </row>
    <row r="98" spans="1:33" ht="15" customHeight="1">
      <c r="A98" s="200">
        <v>63</v>
      </c>
      <c r="B98" s="4">
        <v>3116</v>
      </c>
      <c r="C98" s="11" t="s">
        <v>101</v>
      </c>
      <c r="D98" s="11" t="s">
        <v>102</v>
      </c>
      <c r="E98" s="12" t="s">
        <v>50</v>
      </c>
      <c r="F98" s="13">
        <v>10</v>
      </c>
      <c r="G98" s="13"/>
      <c r="H98" s="13">
        <v>5</v>
      </c>
      <c r="I98" s="13">
        <v>1305</v>
      </c>
      <c r="J98" s="179">
        <v>1909</v>
      </c>
      <c r="K98" s="13" t="s">
        <v>261</v>
      </c>
      <c r="L98" s="90">
        <v>5225.64</v>
      </c>
      <c r="M98" s="14">
        <v>16650.62</v>
      </c>
      <c r="N98" s="12">
        <v>1969</v>
      </c>
      <c r="O98" s="101" t="s">
        <v>261</v>
      </c>
      <c r="P98" s="101" t="s">
        <v>260</v>
      </c>
      <c r="Q98" s="12" t="s">
        <v>4</v>
      </c>
      <c r="R98" s="15">
        <v>516</v>
      </c>
      <c r="S98" s="81">
        <v>27854</v>
      </c>
      <c r="T98" s="121"/>
      <c r="U98" s="121">
        <f t="shared" si="0"/>
        <v>1.672850620577492</v>
      </c>
      <c r="V98" s="122">
        <v>23976</v>
      </c>
      <c r="W98" s="123">
        <f t="shared" si="1"/>
        <v>1.4399463803750252</v>
      </c>
      <c r="X98" s="81">
        <v>31594</v>
      </c>
      <c r="Y98" s="123">
        <f t="shared" si="2"/>
        <v>1.8974668811131359</v>
      </c>
      <c r="Z98" s="121">
        <f t="shared" si="3"/>
        <v>27808</v>
      </c>
      <c r="AA98" s="83">
        <v>2003</v>
      </c>
      <c r="AB98" s="16" t="s">
        <v>336</v>
      </c>
      <c r="AC98" s="108" t="s">
        <v>2</v>
      </c>
      <c r="AD98" s="108" t="s">
        <v>3</v>
      </c>
      <c r="AE98" s="177">
        <v>1</v>
      </c>
      <c r="AF98" s="224"/>
      <c r="AG98" s="226"/>
    </row>
    <row r="99" spans="1:33" ht="15" customHeight="1">
      <c r="A99" s="200">
        <v>64</v>
      </c>
      <c r="B99" s="4">
        <v>3120</v>
      </c>
      <c r="C99" s="11" t="s">
        <v>103</v>
      </c>
      <c r="D99" s="11" t="s">
        <v>104</v>
      </c>
      <c r="E99" s="12" t="s">
        <v>50</v>
      </c>
      <c r="F99" s="13">
        <v>10</v>
      </c>
      <c r="G99" s="13">
        <v>10</v>
      </c>
      <c r="H99" s="13"/>
      <c r="I99" s="13">
        <v>1420</v>
      </c>
      <c r="J99" s="179">
        <v>1909</v>
      </c>
      <c r="K99" s="13" t="s">
        <v>261</v>
      </c>
      <c r="L99" s="90">
        <v>823.49</v>
      </c>
      <c r="M99" s="14">
        <v>3164.91</v>
      </c>
      <c r="N99" s="12">
        <v>1958</v>
      </c>
      <c r="O99" s="101" t="s">
        <v>261</v>
      </c>
      <c r="P99" s="101" t="s">
        <v>260</v>
      </c>
      <c r="Q99" s="12" t="s">
        <v>4</v>
      </c>
      <c r="R99" s="15">
        <v>60.1</v>
      </c>
      <c r="S99" s="81">
        <v>4703</v>
      </c>
      <c r="T99" s="121"/>
      <c r="U99" s="121">
        <f t="shared" si="0"/>
        <v>1.4859822238231104</v>
      </c>
      <c r="V99" s="122">
        <v>5104</v>
      </c>
      <c r="W99" s="123">
        <f t="shared" si="1"/>
        <v>1.6126840889630354</v>
      </c>
      <c r="X99" s="81">
        <v>6552</v>
      </c>
      <c r="Y99" s="123">
        <f t="shared" si="2"/>
        <v>2.070201048371044</v>
      </c>
      <c r="Z99" s="121">
        <f t="shared" si="3"/>
        <v>5453</v>
      </c>
      <c r="AA99" s="83">
        <v>2005</v>
      </c>
      <c r="AB99" s="16" t="s">
        <v>337</v>
      </c>
      <c r="AC99" s="108" t="s">
        <v>2</v>
      </c>
      <c r="AD99" s="108" t="s">
        <v>3</v>
      </c>
      <c r="AE99" s="177">
        <v>1</v>
      </c>
      <c r="AF99" s="224"/>
      <c r="AG99" s="226"/>
    </row>
    <row r="100" spans="1:33" ht="15" customHeight="1">
      <c r="A100" s="253">
        <v>65</v>
      </c>
      <c r="B100" s="255">
        <v>3106</v>
      </c>
      <c r="C100" s="11" t="s">
        <v>105</v>
      </c>
      <c r="D100" s="11" t="s">
        <v>106</v>
      </c>
      <c r="E100" s="12" t="s">
        <v>50</v>
      </c>
      <c r="F100" s="13">
        <v>10</v>
      </c>
      <c r="G100" s="13"/>
      <c r="H100" s="13"/>
      <c r="I100" s="13">
        <v>1190</v>
      </c>
      <c r="J100" s="179">
        <v>1909</v>
      </c>
      <c r="K100" s="13" t="s">
        <v>255</v>
      </c>
      <c r="L100" s="90">
        <f>L101-L102</f>
        <v>3740.5299999999997</v>
      </c>
      <c r="M100" s="14">
        <f>M101-M102</f>
        <v>12369.62</v>
      </c>
      <c r="N100" s="12">
        <v>1980</v>
      </c>
      <c r="O100" s="101" t="s">
        <v>255</v>
      </c>
      <c r="P100" s="101" t="s">
        <v>260</v>
      </c>
      <c r="Q100" s="12" t="s">
        <v>4</v>
      </c>
      <c r="R100" s="15">
        <v>395</v>
      </c>
      <c r="S100" s="81">
        <v>32426</v>
      </c>
      <c r="T100" s="121"/>
      <c r="U100" s="121">
        <f t="shared" si="0"/>
        <v>2.6214224850884666</v>
      </c>
      <c r="V100" s="122">
        <v>35154</v>
      </c>
      <c r="W100" s="123">
        <f t="shared" si="1"/>
        <v>2.8419628088817603</v>
      </c>
      <c r="X100" s="81">
        <v>36535</v>
      </c>
      <c r="Y100" s="123">
        <f t="shared" si="2"/>
        <v>2.9536073056407552</v>
      </c>
      <c r="Z100" s="121">
        <f t="shared" si="3"/>
        <v>34705</v>
      </c>
      <c r="AA100" s="83">
        <v>1999</v>
      </c>
      <c r="AB100" s="244" t="s">
        <v>338</v>
      </c>
      <c r="AC100" s="108" t="s">
        <v>2</v>
      </c>
      <c r="AD100" s="108" t="s">
        <v>3</v>
      </c>
      <c r="AE100" s="177">
        <v>1</v>
      </c>
      <c r="AF100" s="224"/>
      <c r="AG100" s="226"/>
    </row>
    <row r="101" spans="1:35" s="27" customFormat="1" ht="15" customHeight="1" hidden="1">
      <c r="A101" s="253"/>
      <c r="B101" s="255"/>
      <c r="C101" s="22"/>
      <c r="D101" s="22"/>
      <c r="E101" s="23"/>
      <c r="F101" s="24"/>
      <c r="G101" s="24"/>
      <c r="H101" s="24"/>
      <c r="I101" s="24"/>
      <c r="J101" s="179">
        <v>1909</v>
      </c>
      <c r="K101" s="24" t="s">
        <v>269</v>
      </c>
      <c r="L101" s="92">
        <v>4130.53</v>
      </c>
      <c r="M101" s="25">
        <v>15333.62</v>
      </c>
      <c r="N101" s="23"/>
      <c r="O101" s="103"/>
      <c r="P101" s="103"/>
      <c r="Q101" s="12" t="s">
        <v>4</v>
      </c>
      <c r="R101" s="26"/>
      <c r="S101" s="84"/>
      <c r="T101" s="130"/>
      <c r="U101" s="130"/>
      <c r="V101" s="131"/>
      <c r="W101" s="132"/>
      <c r="X101" s="84"/>
      <c r="Y101" s="132"/>
      <c r="Z101" s="130"/>
      <c r="AA101" s="84"/>
      <c r="AB101" s="244"/>
      <c r="AC101" s="109"/>
      <c r="AD101" s="109"/>
      <c r="AE101" s="177">
        <v>1</v>
      </c>
      <c r="AF101" s="224"/>
      <c r="AG101" s="232"/>
      <c r="AH101" s="233"/>
      <c r="AI101" s="218"/>
    </row>
    <row r="102" spans="1:33" ht="15" customHeight="1">
      <c r="A102" s="253"/>
      <c r="B102" s="255"/>
      <c r="C102" s="11" t="s">
        <v>105</v>
      </c>
      <c r="D102" s="11" t="s">
        <v>106</v>
      </c>
      <c r="E102" s="12" t="s">
        <v>262</v>
      </c>
      <c r="F102" s="13">
        <v>16</v>
      </c>
      <c r="G102" s="13">
        <v>4</v>
      </c>
      <c r="H102" s="13">
        <v>4</v>
      </c>
      <c r="I102" s="13">
        <v>2088</v>
      </c>
      <c r="J102" s="179">
        <v>1909</v>
      </c>
      <c r="K102" s="13"/>
      <c r="L102" s="90">
        <f>26*15</f>
        <v>390</v>
      </c>
      <c r="M102" s="14">
        <f>L102*7.6</f>
        <v>2964</v>
      </c>
      <c r="N102" s="12"/>
      <c r="O102" s="101"/>
      <c r="P102" s="101" t="s">
        <v>260</v>
      </c>
      <c r="Q102" s="12" t="s">
        <v>4</v>
      </c>
      <c r="R102" s="15"/>
      <c r="S102" s="81"/>
      <c r="T102" s="121"/>
      <c r="U102" s="121"/>
      <c r="V102" s="122"/>
      <c r="W102" s="123"/>
      <c r="X102" s="81"/>
      <c r="Y102" s="123"/>
      <c r="Z102" s="121"/>
      <c r="AA102" s="83"/>
      <c r="AB102" s="244"/>
      <c r="AC102" s="108"/>
      <c r="AD102" s="108"/>
      <c r="AE102" s="177">
        <v>1</v>
      </c>
      <c r="AF102" s="224"/>
      <c r="AG102" s="226"/>
    </row>
    <row r="103" spans="1:33" ht="15" customHeight="1">
      <c r="A103" s="253">
        <v>66</v>
      </c>
      <c r="B103" s="255">
        <v>3384</v>
      </c>
      <c r="C103" s="11" t="s">
        <v>107</v>
      </c>
      <c r="D103" s="11" t="s">
        <v>108</v>
      </c>
      <c r="E103" s="12" t="s">
        <v>50</v>
      </c>
      <c r="F103" s="13">
        <v>10</v>
      </c>
      <c r="G103" s="13">
        <v>10</v>
      </c>
      <c r="H103" s="13"/>
      <c r="I103" s="13">
        <v>1420</v>
      </c>
      <c r="J103" s="179">
        <v>1909</v>
      </c>
      <c r="K103" s="13" t="s">
        <v>255</v>
      </c>
      <c r="L103" s="90">
        <f>L104-L105-L106</f>
        <v>2809.65</v>
      </c>
      <c r="M103" s="14">
        <f>M104-M105-M106</f>
        <v>8284.93</v>
      </c>
      <c r="N103" s="12">
        <v>1978</v>
      </c>
      <c r="O103" s="101" t="s">
        <v>255</v>
      </c>
      <c r="P103" s="101" t="s">
        <v>260</v>
      </c>
      <c r="Q103" s="12" t="s">
        <v>4</v>
      </c>
      <c r="R103" s="15">
        <v>690</v>
      </c>
      <c r="S103" s="81">
        <v>20484</v>
      </c>
      <c r="T103" s="121"/>
      <c r="U103" s="121">
        <f>S103/M103</f>
        <v>2.4724409258738453</v>
      </c>
      <c r="V103" s="122">
        <v>29371</v>
      </c>
      <c r="W103" s="123">
        <f>V103/M103</f>
        <v>3.545111425202144</v>
      </c>
      <c r="X103" s="81">
        <v>36035</v>
      </c>
      <c r="Y103" s="123">
        <f>X103/M103</f>
        <v>4.349463423348175</v>
      </c>
      <c r="Z103" s="121">
        <f aca="true" t="shared" si="4" ref="Z103:Z162">AVERAGE(S103,V103,X103)</f>
        <v>28630</v>
      </c>
      <c r="AA103" s="83">
        <v>2002</v>
      </c>
      <c r="AB103" s="244" t="s">
        <v>339</v>
      </c>
      <c r="AC103" s="108" t="s">
        <v>2</v>
      </c>
      <c r="AD103" s="108" t="s">
        <v>3</v>
      </c>
      <c r="AE103" s="177">
        <v>1</v>
      </c>
      <c r="AF103" s="224"/>
      <c r="AG103" s="226"/>
    </row>
    <row r="104" spans="1:35" s="27" customFormat="1" ht="15" customHeight="1" hidden="1">
      <c r="A104" s="253"/>
      <c r="B104" s="255"/>
      <c r="C104" s="22"/>
      <c r="D104" s="22"/>
      <c r="E104" s="23"/>
      <c r="F104" s="24"/>
      <c r="G104" s="24"/>
      <c r="H104" s="24"/>
      <c r="I104" s="24"/>
      <c r="J104" s="179">
        <v>1909</v>
      </c>
      <c r="K104" s="24" t="s">
        <v>269</v>
      </c>
      <c r="L104" s="92">
        <v>3989.65</v>
      </c>
      <c r="M104" s="25">
        <v>15138.93</v>
      </c>
      <c r="N104" s="23"/>
      <c r="O104" s="103"/>
      <c r="P104" s="103"/>
      <c r="Q104" s="12" t="s">
        <v>4</v>
      </c>
      <c r="R104" s="26"/>
      <c r="S104" s="84"/>
      <c r="T104" s="130"/>
      <c r="U104" s="130"/>
      <c r="V104" s="131"/>
      <c r="W104" s="132"/>
      <c r="X104" s="84"/>
      <c r="Y104" s="132"/>
      <c r="Z104" s="130"/>
      <c r="AA104" s="84"/>
      <c r="AB104" s="244"/>
      <c r="AC104" s="109"/>
      <c r="AD104" s="109"/>
      <c r="AE104" s="177">
        <v>1</v>
      </c>
      <c r="AF104" s="224"/>
      <c r="AG104" s="232"/>
      <c r="AH104" s="233"/>
      <c r="AI104" s="218"/>
    </row>
    <row r="105" spans="1:33" ht="15" customHeight="1">
      <c r="A105" s="253"/>
      <c r="B105" s="255"/>
      <c r="C105" s="11" t="s">
        <v>107</v>
      </c>
      <c r="D105" s="11" t="s">
        <v>108</v>
      </c>
      <c r="E105" s="12" t="s">
        <v>262</v>
      </c>
      <c r="F105" s="13">
        <v>16</v>
      </c>
      <c r="G105" s="13">
        <v>4</v>
      </c>
      <c r="H105" s="13">
        <v>4</v>
      </c>
      <c r="I105" s="13">
        <v>2088</v>
      </c>
      <c r="J105" s="179">
        <v>1909</v>
      </c>
      <c r="K105" s="13"/>
      <c r="L105" s="90">
        <f>16*30</f>
        <v>480</v>
      </c>
      <c r="M105" s="14">
        <f>L105*8.3</f>
        <v>3984.0000000000005</v>
      </c>
      <c r="N105" s="12"/>
      <c r="O105" s="101"/>
      <c r="P105" s="101" t="s">
        <v>260</v>
      </c>
      <c r="Q105" s="12" t="s">
        <v>4</v>
      </c>
      <c r="R105" s="15"/>
      <c r="S105" s="81"/>
      <c r="T105" s="121"/>
      <c r="U105" s="121"/>
      <c r="V105" s="122"/>
      <c r="W105" s="123"/>
      <c r="X105" s="81"/>
      <c r="Y105" s="123"/>
      <c r="Z105" s="121"/>
      <c r="AA105" s="83"/>
      <c r="AB105" s="244"/>
      <c r="AC105" s="108"/>
      <c r="AD105" s="108"/>
      <c r="AE105" s="177">
        <v>1</v>
      </c>
      <c r="AF105" s="224"/>
      <c r="AG105" s="226"/>
    </row>
    <row r="106" spans="1:33" ht="15" customHeight="1">
      <c r="A106" s="253"/>
      <c r="B106" s="255"/>
      <c r="C106" s="11" t="s">
        <v>107</v>
      </c>
      <c r="D106" s="11" t="s">
        <v>108</v>
      </c>
      <c r="E106" s="12" t="s">
        <v>265</v>
      </c>
      <c r="F106" s="13">
        <v>15</v>
      </c>
      <c r="G106" s="13">
        <v>10</v>
      </c>
      <c r="H106" s="13"/>
      <c r="I106" s="13">
        <v>2015</v>
      </c>
      <c r="J106" s="179">
        <v>1909</v>
      </c>
      <c r="K106" s="13" t="s">
        <v>260</v>
      </c>
      <c r="L106" s="90">
        <f>50*14</f>
        <v>700</v>
      </c>
      <c r="M106" s="14">
        <f>L106*4.1</f>
        <v>2869.9999999999995</v>
      </c>
      <c r="N106" s="12"/>
      <c r="O106" s="101"/>
      <c r="P106" s="101" t="s">
        <v>260</v>
      </c>
      <c r="Q106" s="12" t="s">
        <v>4</v>
      </c>
      <c r="R106" s="15"/>
      <c r="S106" s="81"/>
      <c r="T106" s="121"/>
      <c r="U106" s="121"/>
      <c r="V106" s="122"/>
      <c r="W106" s="123"/>
      <c r="X106" s="81"/>
      <c r="Y106" s="123"/>
      <c r="Z106" s="121"/>
      <c r="AA106" s="83"/>
      <c r="AB106" s="244"/>
      <c r="AC106" s="108"/>
      <c r="AD106" s="108"/>
      <c r="AE106" s="177">
        <v>1</v>
      </c>
      <c r="AF106" s="224"/>
      <c r="AG106" s="226"/>
    </row>
    <row r="107" spans="1:33" ht="15" customHeight="1">
      <c r="A107" s="255">
        <v>67</v>
      </c>
      <c r="B107" s="255">
        <v>3122</v>
      </c>
      <c r="C107" s="11" t="s">
        <v>109</v>
      </c>
      <c r="D107" s="11" t="s">
        <v>110</v>
      </c>
      <c r="E107" s="12" t="s">
        <v>50</v>
      </c>
      <c r="F107" s="13">
        <v>10</v>
      </c>
      <c r="G107" s="13">
        <v>10</v>
      </c>
      <c r="H107" s="13"/>
      <c r="I107" s="13">
        <v>1420</v>
      </c>
      <c r="J107" s="179">
        <v>1909</v>
      </c>
      <c r="K107" s="13" t="s">
        <v>255</v>
      </c>
      <c r="L107" s="90">
        <v>2790.36</v>
      </c>
      <c r="M107" s="14">
        <v>15819.8</v>
      </c>
      <c r="N107" s="12">
        <v>1973</v>
      </c>
      <c r="O107" s="101" t="s">
        <v>255</v>
      </c>
      <c r="P107" s="101" t="s">
        <v>260</v>
      </c>
      <c r="Q107" s="12" t="s">
        <v>4</v>
      </c>
      <c r="R107" s="15">
        <v>523</v>
      </c>
      <c r="S107" s="81">
        <v>28163</v>
      </c>
      <c r="T107" s="121"/>
      <c r="U107" s="121">
        <f>S107/M107</f>
        <v>1.780237423987661</v>
      </c>
      <c r="V107" s="122">
        <v>31525</v>
      </c>
      <c r="W107" s="123">
        <f>V107/M107</f>
        <v>1.9927559134755182</v>
      </c>
      <c r="X107" s="81">
        <v>33383</v>
      </c>
      <c r="Y107" s="123">
        <f>X107/M107</f>
        <v>2.1102036688200863</v>
      </c>
      <c r="Z107" s="121">
        <f t="shared" si="4"/>
        <v>31023.666666666668</v>
      </c>
      <c r="AA107" s="83">
        <v>1998</v>
      </c>
      <c r="AB107" s="244" t="s">
        <v>340</v>
      </c>
      <c r="AC107" s="108" t="s">
        <v>2</v>
      </c>
      <c r="AD107" s="108" t="s">
        <v>3</v>
      </c>
      <c r="AE107" s="177">
        <v>1</v>
      </c>
      <c r="AF107" s="224"/>
      <c r="AG107" s="226"/>
    </row>
    <row r="108" spans="1:33" ht="15" customHeight="1">
      <c r="A108" s="255"/>
      <c r="B108" s="255"/>
      <c r="C108" s="11" t="s">
        <v>109</v>
      </c>
      <c r="D108" s="11" t="s">
        <v>391</v>
      </c>
      <c r="E108" s="12" t="s">
        <v>392</v>
      </c>
      <c r="F108" s="13">
        <v>10</v>
      </c>
      <c r="G108" s="13">
        <v>10</v>
      </c>
      <c r="H108" s="13"/>
      <c r="I108" s="13">
        <v>1420</v>
      </c>
      <c r="J108" s="179">
        <v>1909</v>
      </c>
      <c r="K108" s="13"/>
      <c r="L108" s="90">
        <v>2758.52</v>
      </c>
      <c r="M108" s="14">
        <v>8370.8</v>
      </c>
      <c r="N108" s="12"/>
      <c r="O108" s="101"/>
      <c r="P108" s="101"/>
      <c r="Q108" s="12" t="s">
        <v>4</v>
      </c>
      <c r="R108" s="15"/>
      <c r="S108" s="81"/>
      <c r="T108" s="121"/>
      <c r="U108" s="121"/>
      <c r="V108" s="122"/>
      <c r="W108" s="123"/>
      <c r="X108" s="81"/>
      <c r="Y108" s="123"/>
      <c r="Z108" s="121"/>
      <c r="AA108" s="83"/>
      <c r="AB108" s="244"/>
      <c r="AC108" s="108"/>
      <c r="AD108" s="108"/>
      <c r="AE108" s="177">
        <v>1</v>
      </c>
      <c r="AF108" s="224"/>
      <c r="AG108" s="226"/>
    </row>
    <row r="109" spans="1:33" ht="15" customHeight="1">
      <c r="A109" s="255"/>
      <c r="B109" s="255"/>
      <c r="C109" s="11" t="s">
        <v>109</v>
      </c>
      <c r="D109" s="11" t="s">
        <v>110</v>
      </c>
      <c r="E109" s="12" t="s">
        <v>262</v>
      </c>
      <c r="F109" s="13">
        <v>16</v>
      </c>
      <c r="G109" s="13">
        <v>4</v>
      </c>
      <c r="H109" s="13">
        <v>4</v>
      </c>
      <c r="I109" s="13">
        <v>2088</v>
      </c>
      <c r="J109" s="179">
        <v>1909</v>
      </c>
      <c r="K109" s="13"/>
      <c r="L109" s="90">
        <v>1041.4</v>
      </c>
      <c r="M109" s="14">
        <v>6457.46</v>
      </c>
      <c r="N109" s="12"/>
      <c r="O109" s="101"/>
      <c r="P109" s="101" t="s">
        <v>260</v>
      </c>
      <c r="Q109" s="12" t="s">
        <v>4</v>
      </c>
      <c r="R109" s="15"/>
      <c r="S109" s="81"/>
      <c r="T109" s="121"/>
      <c r="U109" s="121"/>
      <c r="V109" s="122"/>
      <c r="W109" s="123"/>
      <c r="X109" s="81"/>
      <c r="Y109" s="123"/>
      <c r="Z109" s="121"/>
      <c r="AA109" s="83"/>
      <c r="AB109" s="244"/>
      <c r="AC109" s="108"/>
      <c r="AD109" s="108"/>
      <c r="AE109" s="177">
        <v>1</v>
      </c>
      <c r="AF109" s="224"/>
      <c r="AG109" s="226"/>
    </row>
    <row r="110" spans="1:33" ht="15" customHeight="1">
      <c r="A110" s="255">
        <v>68</v>
      </c>
      <c r="B110" s="255">
        <v>3086</v>
      </c>
      <c r="C110" s="11" t="s">
        <v>111</v>
      </c>
      <c r="D110" s="11" t="s">
        <v>112</v>
      </c>
      <c r="E110" s="12" t="s">
        <v>50</v>
      </c>
      <c r="F110" s="13">
        <v>10</v>
      </c>
      <c r="G110" s="13"/>
      <c r="H110" s="13"/>
      <c r="I110" s="13">
        <v>1190</v>
      </c>
      <c r="J110" s="179">
        <v>1909</v>
      </c>
      <c r="K110" s="13" t="s">
        <v>255</v>
      </c>
      <c r="L110" s="90">
        <f>L111-L112</f>
        <v>4389.01</v>
      </c>
      <c r="M110" s="14">
        <f>M111-M112</f>
        <v>13825.15</v>
      </c>
      <c r="N110" s="12">
        <v>1862</v>
      </c>
      <c r="O110" s="101" t="s">
        <v>261</v>
      </c>
      <c r="P110" s="101" t="s">
        <v>260</v>
      </c>
      <c r="Q110" s="12" t="s">
        <v>4</v>
      </c>
      <c r="R110" s="15">
        <v>756</v>
      </c>
      <c r="S110" s="81">
        <v>30366</v>
      </c>
      <c r="T110" s="121"/>
      <c r="U110" s="121">
        <f>S110/M110</f>
        <v>2.196431865115388</v>
      </c>
      <c r="V110" s="122">
        <v>23620</v>
      </c>
      <c r="W110" s="123">
        <f>V110/M110</f>
        <v>1.7084805589812768</v>
      </c>
      <c r="X110" s="81">
        <v>32704</v>
      </c>
      <c r="Y110" s="123">
        <f>X110/M110</f>
        <v>2.365543954315143</v>
      </c>
      <c r="Z110" s="121">
        <f t="shared" si="4"/>
        <v>28896.666666666668</v>
      </c>
      <c r="AA110" s="83">
        <v>2007</v>
      </c>
      <c r="AB110" s="244" t="s">
        <v>341</v>
      </c>
      <c r="AC110" s="108" t="s">
        <v>2</v>
      </c>
      <c r="AD110" s="108" t="s">
        <v>3</v>
      </c>
      <c r="AE110" s="177">
        <v>1</v>
      </c>
      <c r="AF110" s="224"/>
      <c r="AG110" s="226"/>
    </row>
    <row r="111" spans="1:35" s="27" customFormat="1" ht="15" customHeight="1" hidden="1">
      <c r="A111" s="255"/>
      <c r="B111" s="255"/>
      <c r="C111" s="22"/>
      <c r="D111" s="22"/>
      <c r="E111" s="23"/>
      <c r="F111" s="24"/>
      <c r="G111" s="24"/>
      <c r="H111" s="24"/>
      <c r="I111" s="24"/>
      <c r="J111" s="179">
        <v>1909</v>
      </c>
      <c r="K111" s="24" t="s">
        <v>269</v>
      </c>
      <c r="L111" s="92">
        <v>4623.01</v>
      </c>
      <c r="M111" s="25">
        <v>14995.15</v>
      </c>
      <c r="N111" s="23"/>
      <c r="O111" s="103"/>
      <c r="P111" s="103"/>
      <c r="Q111" s="12" t="s">
        <v>4</v>
      </c>
      <c r="R111" s="26"/>
      <c r="S111" s="84"/>
      <c r="T111" s="130"/>
      <c r="U111" s="130"/>
      <c r="V111" s="131"/>
      <c r="W111" s="132"/>
      <c r="X111" s="84"/>
      <c r="Y111" s="132"/>
      <c r="Z111" s="130"/>
      <c r="AA111" s="84"/>
      <c r="AB111" s="244"/>
      <c r="AC111" s="109"/>
      <c r="AD111" s="109"/>
      <c r="AE111" s="177">
        <v>1</v>
      </c>
      <c r="AF111" s="224"/>
      <c r="AG111" s="232"/>
      <c r="AH111" s="233"/>
      <c r="AI111" s="218"/>
    </row>
    <row r="112" spans="1:33" ht="15" customHeight="1">
      <c r="A112" s="255"/>
      <c r="B112" s="255"/>
      <c r="C112" s="11" t="s">
        <v>111</v>
      </c>
      <c r="D112" s="11" t="s">
        <v>112</v>
      </c>
      <c r="E112" s="12" t="s">
        <v>262</v>
      </c>
      <c r="F112" s="13">
        <v>16</v>
      </c>
      <c r="G112" s="13">
        <v>4</v>
      </c>
      <c r="H112" s="13">
        <v>4</v>
      </c>
      <c r="I112" s="13">
        <v>2088</v>
      </c>
      <c r="J112" s="179">
        <v>1909</v>
      </c>
      <c r="K112" s="13"/>
      <c r="L112" s="90">
        <f>13*18</f>
        <v>234</v>
      </c>
      <c r="M112" s="14">
        <f>L112*5</f>
        <v>1170</v>
      </c>
      <c r="N112" s="12"/>
      <c r="O112" s="101"/>
      <c r="P112" s="101" t="s">
        <v>260</v>
      </c>
      <c r="Q112" s="12" t="s">
        <v>4</v>
      </c>
      <c r="R112" s="15"/>
      <c r="S112" s="81"/>
      <c r="T112" s="121"/>
      <c r="U112" s="121"/>
      <c r="V112" s="122"/>
      <c r="W112" s="123"/>
      <c r="X112" s="81"/>
      <c r="Y112" s="123"/>
      <c r="Z112" s="121"/>
      <c r="AA112" s="83"/>
      <c r="AB112" s="244"/>
      <c r="AC112" s="108"/>
      <c r="AD112" s="108"/>
      <c r="AE112" s="177">
        <v>1</v>
      </c>
      <c r="AF112" s="224"/>
      <c r="AG112" s="226"/>
    </row>
    <row r="113" spans="1:33" ht="15" customHeight="1">
      <c r="A113" s="255">
        <v>69</v>
      </c>
      <c r="B113" s="255">
        <v>3123</v>
      </c>
      <c r="C113" s="11" t="s">
        <v>113</v>
      </c>
      <c r="D113" s="11" t="s">
        <v>114</v>
      </c>
      <c r="E113" s="12" t="s">
        <v>50</v>
      </c>
      <c r="F113" s="13">
        <v>10</v>
      </c>
      <c r="G113" s="13"/>
      <c r="H113" s="13"/>
      <c r="I113" s="13">
        <v>1190</v>
      </c>
      <c r="J113" s="179">
        <v>1909</v>
      </c>
      <c r="K113" s="13" t="s">
        <v>255</v>
      </c>
      <c r="L113" s="90">
        <f>L114-L115</f>
        <v>4709.04</v>
      </c>
      <c r="M113" s="14">
        <f>M114-M115</f>
        <v>16816.48</v>
      </c>
      <c r="N113" s="1">
        <v>1970</v>
      </c>
      <c r="O113" s="101" t="s">
        <v>261</v>
      </c>
      <c r="P113" s="101" t="s">
        <v>260</v>
      </c>
      <c r="Q113" s="12" t="s">
        <v>4</v>
      </c>
      <c r="R113" s="15">
        <v>450</v>
      </c>
      <c r="S113" s="81">
        <v>19912</v>
      </c>
      <c r="T113" s="121"/>
      <c r="U113" s="121">
        <f>S113/M113</f>
        <v>1.1840765725050666</v>
      </c>
      <c r="V113" s="122">
        <v>26009</v>
      </c>
      <c r="W113" s="123">
        <f>V113/M113</f>
        <v>1.5466375840841842</v>
      </c>
      <c r="X113" s="81">
        <v>37810</v>
      </c>
      <c r="Y113" s="123">
        <f>X113/M113</f>
        <v>2.248389674890346</v>
      </c>
      <c r="Z113" s="121">
        <f t="shared" si="4"/>
        <v>27910.333333333332</v>
      </c>
      <c r="AA113" s="83">
        <v>1998</v>
      </c>
      <c r="AB113" s="244" t="s">
        <v>342</v>
      </c>
      <c r="AC113" s="108" t="s">
        <v>2</v>
      </c>
      <c r="AD113" s="108" t="s">
        <v>3</v>
      </c>
      <c r="AE113" s="177">
        <v>1</v>
      </c>
      <c r="AF113" s="224"/>
      <c r="AG113" s="226"/>
    </row>
    <row r="114" spans="1:35" s="27" customFormat="1" ht="15" customHeight="1" hidden="1">
      <c r="A114" s="255"/>
      <c r="B114" s="255"/>
      <c r="C114" s="22"/>
      <c r="D114" s="22"/>
      <c r="E114" s="23"/>
      <c r="F114" s="24"/>
      <c r="G114" s="24"/>
      <c r="H114" s="24"/>
      <c r="I114" s="24"/>
      <c r="J114" s="179">
        <v>1909</v>
      </c>
      <c r="K114" s="24" t="s">
        <v>269</v>
      </c>
      <c r="L114" s="92">
        <v>5045.04</v>
      </c>
      <c r="M114" s="25">
        <v>19235.68</v>
      </c>
      <c r="N114" s="23"/>
      <c r="O114" s="103"/>
      <c r="P114" s="103"/>
      <c r="Q114" s="12" t="s">
        <v>4</v>
      </c>
      <c r="R114" s="26"/>
      <c r="S114" s="84"/>
      <c r="T114" s="130"/>
      <c r="U114" s="130"/>
      <c r="V114" s="131"/>
      <c r="W114" s="132"/>
      <c r="X114" s="84"/>
      <c r="Y114" s="132"/>
      <c r="Z114" s="130"/>
      <c r="AA114" s="84"/>
      <c r="AB114" s="244"/>
      <c r="AC114" s="109"/>
      <c r="AD114" s="109"/>
      <c r="AE114" s="177">
        <v>1</v>
      </c>
      <c r="AF114" s="224"/>
      <c r="AG114" s="232"/>
      <c r="AH114" s="233"/>
      <c r="AI114" s="218"/>
    </row>
    <row r="115" spans="1:33" ht="15" customHeight="1">
      <c r="A115" s="255"/>
      <c r="B115" s="255"/>
      <c r="C115" s="11" t="s">
        <v>113</v>
      </c>
      <c r="D115" s="11" t="s">
        <v>114</v>
      </c>
      <c r="E115" s="12" t="s">
        <v>262</v>
      </c>
      <c r="F115" s="13">
        <v>16</v>
      </c>
      <c r="G115" s="13">
        <v>4</v>
      </c>
      <c r="H115" s="13">
        <v>4</v>
      </c>
      <c r="I115" s="13">
        <v>2088</v>
      </c>
      <c r="J115" s="179">
        <v>1909</v>
      </c>
      <c r="K115" s="13"/>
      <c r="L115" s="90">
        <f>14*24</f>
        <v>336</v>
      </c>
      <c r="M115" s="14">
        <f>L115*7.2</f>
        <v>2419.2000000000003</v>
      </c>
      <c r="N115" s="1"/>
      <c r="O115" s="101"/>
      <c r="P115" s="101" t="s">
        <v>260</v>
      </c>
      <c r="Q115" s="12" t="s">
        <v>4</v>
      </c>
      <c r="R115" s="15"/>
      <c r="S115" s="81"/>
      <c r="T115" s="121"/>
      <c r="U115" s="121"/>
      <c r="V115" s="122"/>
      <c r="W115" s="123"/>
      <c r="X115" s="81"/>
      <c r="Y115" s="123"/>
      <c r="Z115" s="121"/>
      <c r="AA115" s="83"/>
      <c r="AB115" s="244"/>
      <c r="AC115" s="108"/>
      <c r="AD115" s="108"/>
      <c r="AE115" s="177">
        <v>1</v>
      </c>
      <c r="AF115" s="224"/>
      <c r="AG115" s="226"/>
    </row>
    <row r="116" spans="1:33" ht="15" customHeight="1">
      <c r="A116" s="255">
        <v>70</v>
      </c>
      <c r="B116" s="255">
        <v>3124</v>
      </c>
      <c r="C116" s="11" t="s">
        <v>115</v>
      </c>
      <c r="D116" s="11" t="s">
        <v>116</v>
      </c>
      <c r="E116" s="12" t="s">
        <v>50</v>
      </c>
      <c r="F116" s="13">
        <v>10</v>
      </c>
      <c r="G116" s="13"/>
      <c r="H116" s="13"/>
      <c r="I116" s="13">
        <v>1190</v>
      </c>
      <c r="J116" s="179">
        <v>1909</v>
      </c>
      <c r="K116" s="13" t="s">
        <v>255</v>
      </c>
      <c r="L116" s="90">
        <f>L117-L118</f>
        <v>2554.46</v>
      </c>
      <c r="M116" s="14">
        <f>M117-M118</f>
        <v>9052</v>
      </c>
      <c r="N116" s="12">
        <v>1975</v>
      </c>
      <c r="O116" s="101" t="s">
        <v>261</v>
      </c>
      <c r="P116" s="101" t="s">
        <v>260</v>
      </c>
      <c r="Q116" s="12" t="s">
        <v>4</v>
      </c>
      <c r="R116" s="15">
        <v>455</v>
      </c>
      <c r="S116" s="81">
        <v>17346</v>
      </c>
      <c r="T116" s="121"/>
      <c r="U116" s="121">
        <f>S116/M116</f>
        <v>1.916261599646487</v>
      </c>
      <c r="V116" s="122">
        <v>21306</v>
      </c>
      <c r="W116" s="123">
        <f>V116/M116</f>
        <v>2.353733981440566</v>
      </c>
      <c r="X116" s="81">
        <v>25233</v>
      </c>
      <c r="Y116" s="123">
        <f>X116/M116</f>
        <v>2.7875607600530268</v>
      </c>
      <c r="Z116" s="121">
        <f t="shared" si="4"/>
        <v>21295</v>
      </c>
      <c r="AA116" s="83">
        <v>2000</v>
      </c>
      <c r="AB116" s="244" t="s">
        <v>343</v>
      </c>
      <c r="AC116" s="108" t="s">
        <v>2</v>
      </c>
      <c r="AD116" s="108" t="s">
        <v>3</v>
      </c>
      <c r="AE116" s="177">
        <v>1</v>
      </c>
      <c r="AF116" s="224"/>
      <c r="AG116" s="226"/>
    </row>
    <row r="117" spans="1:35" s="27" customFormat="1" ht="15" customHeight="1" hidden="1">
      <c r="A117" s="255"/>
      <c r="B117" s="255"/>
      <c r="C117" s="22"/>
      <c r="D117" s="22"/>
      <c r="E117" s="23"/>
      <c r="F117" s="24"/>
      <c r="G117" s="24"/>
      <c r="H117" s="24"/>
      <c r="I117" s="24"/>
      <c r="J117" s="179">
        <v>1909</v>
      </c>
      <c r="K117" s="24" t="s">
        <v>269</v>
      </c>
      <c r="L117" s="92">
        <v>2890.46</v>
      </c>
      <c r="M117" s="25">
        <v>12412</v>
      </c>
      <c r="N117" s="23"/>
      <c r="O117" s="103"/>
      <c r="P117" s="103"/>
      <c r="Q117" s="12" t="s">
        <v>4</v>
      </c>
      <c r="R117" s="26"/>
      <c r="S117" s="84"/>
      <c r="T117" s="130"/>
      <c r="U117" s="130"/>
      <c r="V117" s="131"/>
      <c r="W117" s="132"/>
      <c r="X117" s="84"/>
      <c r="Y117" s="132"/>
      <c r="Z117" s="130"/>
      <c r="AA117" s="84"/>
      <c r="AB117" s="244"/>
      <c r="AC117" s="109"/>
      <c r="AD117" s="109"/>
      <c r="AE117" s="177">
        <v>1</v>
      </c>
      <c r="AF117" s="224"/>
      <c r="AG117" s="232"/>
      <c r="AH117" s="233"/>
      <c r="AI117" s="218"/>
    </row>
    <row r="118" spans="1:33" ht="15" customHeight="1">
      <c r="A118" s="255"/>
      <c r="B118" s="255"/>
      <c r="C118" s="11" t="s">
        <v>115</v>
      </c>
      <c r="D118" s="11" t="s">
        <v>116</v>
      </c>
      <c r="E118" s="12" t="s">
        <v>262</v>
      </c>
      <c r="F118" s="13">
        <v>16</v>
      </c>
      <c r="G118" s="13">
        <v>4</v>
      </c>
      <c r="H118" s="13">
        <v>4</v>
      </c>
      <c r="I118" s="13">
        <v>2088</v>
      </c>
      <c r="J118" s="179">
        <v>1909</v>
      </c>
      <c r="K118" s="13"/>
      <c r="L118" s="90">
        <f>24*14</f>
        <v>336</v>
      </c>
      <c r="M118" s="14">
        <f>L118*10</f>
        <v>3360</v>
      </c>
      <c r="N118" s="12"/>
      <c r="O118" s="101"/>
      <c r="P118" s="101" t="s">
        <v>260</v>
      </c>
      <c r="Q118" s="12" t="s">
        <v>4</v>
      </c>
      <c r="R118" s="15"/>
      <c r="S118" s="81"/>
      <c r="T118" s="121"/>
      <c r="U118" s="121"/>
      <c r="V118" s="122"/>
      <c r="W118" s="123"/>
      <c r="X118" s="81"/>
      <c r="Y118" s="123"/>
      <c r="Z118" s="121"/>
      <c r="AA118" s="83"/>
      <c r="AB118" s="244"/>
      <c r="AC118" s="108"/>
      <c r="AD118" s="108"/>
      <c r="AE118" s="177">
        <v>1</v>
      </c>
      <c r="AF118" s="224"/>
      <c r="AG118" s="226"/>
    </row>
    <row r="119" spans="1:33" ht="15" customHeight="1">
      <c r="A119" s="255">
        <v>71</v>
      </c>
      <c r="B119" s="255">
        <v>3107</v>
      </c>
      <c r="C119" s="3" t="s">
        <v>117</v>
      </c>
      <c r="D119" s="3" t="s">
        <v>205</v>
      </c>
      <c r="E119" s="1" t="s">
        <v>50</v>
      </c>
      <c r="F119" s="13">
        <v>10</v>
      </c>
      <c r="G119" s="17"/>
      <c r="H119" s="17"/>
      <c r="I119" s="13">
        <v>1190</v>
      </c>
      <c r="J119" s="179">
        <v>1909</v>
      </c>
      <c r="K119" s="13" t="s">
        <v>255</v>
      </c>
      <c r="L119" s="90">
        <f>L120-L121</f>
        <v>3707.3</v>
      </c>
      <c r="M119" s="14">
        <f>M120-M121</f>
        <v>10709</v>
      </c>
      <c r="N119" s="1">
        <v>1960</v>
      </c>
      <c r="O119" s="102" t="s">
        <v>255</v>
      </c>
      <c r="P119" s="101" t="s">
        <v>260</v>
      </c>
      <c r="Q119" s="12" t="s">
        <v>4</v>
      </c>
      <c r="R119" s="19">
        <v>368</v>
      </c>
      <c r="S119" s="83">
        <v>26810</v>
      </c>
      <c r="T119" s="124"/>
      <c r="U119" s="121">
        <f>S119/M119</f>
        <v>2.5035017275189095</v>
      </c>
      <c r="V119" s="125">
        <v>24897</v>
      </c>
      <c r="W119" s="123">
        <f>V119/M119</f>
        <v>2.3248669343542816</v>
      </c>
      <c r="X119" s="83">
        <v>26376</v>
      </c>
      <c r="Y119" s="123">
        <f>X119/M119</f>
        <v>2.4629750677000652</v>
      </c>
      <c r="Z119" s="121">
        <f t="shared" si="4"/>
        <v>26027.666666666668</v>
      </c>
      <c r="AA119" s="83">
        <v>2003</v>
      </c>
      <c r="AB119" s="16" t="s">
        <v>344</v>
      </c>
      <c r="AC119" s="108" t="s">
        <v>2</v>
      </c>
      <c r="AD119" s="108" t="s">
        <v>3</v>
      </c>
      <c r="AE119" s="177">
        <v>1</v>
      </c>
      <c r="AF119" s="224"/>
      <c r="AG119" s="226"/>
    </row>
    <row r="120" spans="1:35" s="27" customFormat="1" ht="15" customHeight="1" hidden="1">
      <c r="A120" s="255"/>
      <c r="B120" s="255"/>
      <c r="C120" s="22"/>
      <c r="D120" s="22"/>
      <c r="E120" s="23"/>
      <c r="F120" s="24"/>
      <c r="G120" s="24"/>
      <c r="H120" s="24"/>
      <c r="I120" s="24"/>
      <c r="J120" s="179">
        <v>1909</v>
      </c>
      <c r="K120" s="24" t="s">
        <v>269</v>
      </c>
      <c r="L120" s="92">
        <v>4283.3</v>
      </c>
      <c r="M120" s="25">
        <v>16469</v>
      </c>
      <c r="N120" s="23"/>
      <c r="O120" s="103"/>
      <c r="P120" s="103"/>
      <c r="Q120" s="12" t="s">
        <v>4</v>
      </c>
      <c r="R120" s="26"/>
      <c r="S120" s="84"/>
      <c r="T120" s="130"/>
      <c r="U120" s="130"/>
      <c r="V120" s="131"/>
      <c r="W120" s="132"/>
      <c r="X120" s="84"/>
      <c r="Y120" s="132"/>
      <c r="Z120" s="130"/>
      <c r="AA120" s="84"/>
      <c r="AB120" s="28"/>
      <c r="AC120" s="109"/>
      <c r="AD120" s="109"/>
      <c r="AE120" s="177">
        <v>1</v>
      </c>
      <c r="AF120" s="224"/>
      <c r="AG120" s="232"/>
      <c r="AH120" s="233"/>
      <c r="AI120" s="218"/>
    </row>
    <row r="121" spans="1:33" ht="15" customHeight="1">
      <c r="A121" s="255"/>
      <c r="B121" s="255"/>
      <c r="C121" s="3" t="s">
        <v>117</v>
      </c>
      <c r="D121" s="3" t="s">
        <v>205</v>
      </c>
      <c r="E121" s="12" t="s">
        <v>262</v>
      </c>
      <c r="F121" s="13">
        <v>16</v>
      </c>
      <c r="G121" s="13">
        <v>4</v>
      </c>
      <c r="H121" s="13">
        <v>4</v>
      </c>
      <c r="I121" s="13">
        <v>2088</v>
      </c>
      <c r="J121" s="179">
        <v>1909</v>
      </c>
      <c r="K121" s="11"/>
      <c r="L121" s="91">
        <f>24*24</f>
        <v>576</v>
      </c>
      <c r="M121" s="18">
        <f>L121*10</f>
        <v>5760</v>
      </c>
      <c r="N121" s="11"/>
      <c r="O121" s="82"/>
      <c r="P121" s="101" t="s">
        <v>260</v>
      </c>
      <c r="Q121" s="12" t="s">
        <v>4</v>
      </c>
      <c r="R121" s="11"/>
      <c r="S121" s="82"/>
      <c r="T121" s="82"/>
      <c r="U121" s="82"/>
      <c r="V121" s="82"/>
      <c r="W121" s="82"/>
      <c r="X121" s="82"/>
      <c r="Y121" s="82"/>
      <c r="Z121" s="82"/>
      <c r="AA121" s="82"/>
      <c r="AB121" s="16" t="s">
        <v>345</v>
      </c>
      <c r="AC121" s="82"/>
      <c r="AD121" s="82"/>
      <c r="AE121" s="177">
        <v>1</v>
      </c>
      <c r="AF121" s="224"/>
      <c r="AG121" s="226"/>
    </row>
    <row r="122" spans="1:33" ht="15" customHeight="1">
      <c r="A122" s="4">
        <v>72</v>
      </c>
      <c r="B122" s="4">
        <v>3112</v>
      </c>
      <c r="C122" s="11" t="s">
        <v>118</v>
      </c>
      <c r="D122" s="11" t="s">
        <v>206</v>
      </c>
      <c r="E122" s="12" t="s">
        <v>50</v>
      </c>
      <c r="F122" s="13">
        <v>10</v>
      </c>
      <c r="G122" s="13"/>
      <c r="H122" s="13"/>
      <c r="I122" s="13">
        <v>1190</v>
      </c>
      <c r="J122" s="179">
        <v>1909</v>
      </c>
      <c r="K122" s="13" t="s">
        <v>261</v>
      </c>
      <c r="L122" s="90">
        <v>5716.35</v>
      </c>
      <c r="M122" s="14">
        <v>19748.94</v>
      </c>
      <c r="N122" s="1">
        <v>1973</v>
      </c>
      <c r="O122" s="101" t="s">
        <v>261</v>
      </c>
      <c r="P122" s="101" t="s">
        <v>260</v>
      </c>
      <c r="Q122" s="12" t="s">
        <v>4</v>
      </c>
      <c r="R122" s="15">
        <v>495</v>
      </c>
      <c r="S122" s="81">
        <v>39590</v>
      </c>
      <c r="T122" s="121"/>
      <c r="U122" s="121">
        <f>S122/M122</f>
        <v>2.004664554148223</v>
      </c>
      <c r="V122" s="122">
        <v>34980</v>
      </c>
      <c r="W122" s="123">
        <f aca="true" t="shared" si="5" ref="W122:W132">V122/M122</f>
        <v>1.771234304220885</v>
      </c>
      <c r="X122" s="81">
        <v>38349</v>
      </c>
      <c r="Y122" s="123">
        <f>X122/M122</f>
        <v>1.9418257384953321</v>
      </c>
      <c r="Z122" s="121">
        <f t="shared" si="4"/>
        <v>37639.666666666664</v>
      </c>
      <c r="AA122" s="83">
        <v>2003</v>
      </c>
      <c r="AB122" s="16" t="s">
        <v>346</v>
      </c>
      <c r="AC122" s="108" t="s">
        <v>3</v>
      </c>
      <c r="AD122" s="108" t="s">
        <v>3</v>
      </c>
      <c r="AE122" s="177">
        <v>1</v>
      </c>
      <c r="AF122" s="224"/>
      <c r="AG122" s="226"/>
    </row>
    <row r="123" spans="1:33" ht="15" customHeight="1">
      <c r="A123" s="4">
        <v>73</v>
      </c>
      <c r="B123" s="4">
        <v>5053</v>
      </c>
      <c r="C123" s="2" t="s">
        <v>233</v>
      </c>
      <c r="D123" s="11" t="s">
        <v>234</v>
      </c>
      <c r="E123" s="12" t="s">
        <v>50</v>
      </c>
      <c r="F123" s="13">
        <v>10</v>
      </c>
      <c r="G123" s="13">
        <v>10</v>
      </c>
      <c r="H123" s="13"/>
      <c r="I123" s="13">
        <v>1420</v>
      </c>
      <c r="J123" s="179">
        <v>1909</v>
      </c>
      <c r="K123" s="13" t="s">
        <v>261</v>
      </c>
      <c r="L123" s="90">
        <v>2351</v>
      </c>
      <c r="M123" s="14">
        <v>23000</v>
      </c>
      <c r="N123" s="1">
        <v>2010</v>
      </c>
      <c r="O123" s="101"/>
      <c r="P123" s="101" t="s">
        <v>260</v>
      </c>
      <c r="Q123" s="12" t="s">
        <v>4</v>
      </c>
      <c r="R123" s="15">
        <v>300</v>
      </c>
      <c r="S123" s="83" t="s">
        <v>224</v>
      </c>
      <c r="T123" s="121"/>
      <c r="U123" s="133"/>
      <c r="V123" s="83" t="s">
        <v>224</v>
      </c>
      <c r="W123" s="134"/>
      <c r="X123" s="83" t="s">
        <v>224</v>
      </c>
      <c r="Y123" s="134"/>
      <c r="Z123" s="83" t="s">
        <v>224</v>
      </c>
      <c r="AA123" s="83" t="s">
        <v>223</v>
      </c>
      <c r="AB123" s="16" t="s">
        <v>347</v>
      </c>
      <c r="AC123" s="108" t="s">
        <v>2</v>
      </c>
      <c r="AD123" s="108" t="s">
        <v>3</v>
      </c>
      <c r="AE123" s="177">
        <v>1</v>
      </c>
      <c r="AF123" s="224"/>
      <c r="AG123" s="226"/>
    </row>
    <row r="124" spans="1:35" s="43" customFormat="1" ht="15" customHeight="1">
      <c r="A124" s="200">
        <v>74</v>
      </c>
      <c r="B124" s="4">
        <v>5054</v>
      </c>
      <c r="C124" s="2" t="s">
        <v>388</v>
      </c>
      <c r="D124" s="11" t="s">
        <v>389</v>
      </c>
      <c r="E124" s="12" t="s">
        <v>52</v>
      </c>
      <c r="F124" s="13">
        <v>10</v>
      </c>
      <c r="G124" s="13"/>
      <c r="H124" s="13"/>
      <c r="I124" s="13">
        <v>1190</v>
      </c>
      <c r="J124" s="179">
        <v>1909</v>
      </c>
      <c r="K124" s="62"/>
      <c r="L124" s="93">
        <f>50*17</f>
        <v>850</v>
      </c>
      <c r="M124" s="14">
        <f>L124*4</f>
        <v>3400</v>
      </c>
      <c r="N124" s="1"/>
      <c r="O124" s="101" t="s">
        <v>255</v>
      </c>
      <c r="P124" s="101" t="s">
        <v>261</v>
      </c>
      <c r="Q124" s="12" t="s">
        <v>4</v>
      </c>
      <c r="R124" s="63"/>
      <c r="S124" s="135"/>
      <c r="T124" s="136"/>
      <c r="U124" s="137"/>
      <c r="V124" s="135"/>
      <c r="W124" s="138"/>
      <c r="X124" s="135"/>
      <c r="Y124" s="138"/>
      <c r="Z124" s="135"/>
      <c r="AA124" s="135"/>
      <c r="AB124" s="64" t="s">
        <v>390</v>
      </c>
      <c r="AC124" s="110" t="s">
        <v>3</v>
      </c>
      <c r="AD124" s="110" t="s">
        <v>3</v>
      </c>
      <c r="AE124" s="177">
        <v>1</v>
      </c>
      <c r="AF124" s="224"/>
      <c r="AG124" s="234"/>
      <c r="AH124" s="235"/>
      <c r="AI124" s="219"/>
    </row>
    <row r="125" spans="1:33" ht="15" customHeight="1">
      <c r="A125" s="255">
        <v>75</v>
      </c>
      <c r="B125" s="255">
        <v>3103</v>
      </c>
      <c r="C125" s="11" t="s">
        <v>209</v>
      </c>
      <c r="D125" s="3" t="s">
        <v>129</v>
      </c>
      <c r="E125" s="12" t="s">
        <v>277</v>
      </c>
      <c r="F125" s="17">
        <v>10</v>
      </c>
      <c r="G125" s="17"/>
      <c r="H125" s="17"/>
      <c r="I125" s="13">
        <v>1190</v>
      </c>
      <c r="J125" s="179">
        <v>1909</v>
      </c>
      <c r="K125" s="17" t="s">
        <v>255</v>
      </c>
      <c r="L125" s="91">
        <v>6551.15</v>
      </c>
      <c r="M125" s="18">
        <f>4500*2.03</f>
        <v>9135</v>
      </c>
      <c r="N125" s="1">
        <v>1977</v>
      </c>
      <c r="O125" s="102" t="s">
        <v>255</v>
      </c>
      <c r="P125" s="102" t="s">
        <v>260</v>
      </c>
      <c r="Q125" s="1" t="s">
        <v>4</v>
      </c>
      <c r="R125" s="19">
        <v>1202</v>
      </c>
      <c r="S125" s="125">
        <v>171320</v>
      </c>
      <c r="T125" s="124"/>
      <c r="U125" s="121">
        <f>S125/M125</f>
        <v>18.75424192665572</v>
      </c>
      <c r="V125" s="125">
        <v>153263</v>
      </c>
      <c r="W125" s="123">
        <f>V125/M125</f>
        <v>16.777558839627805</v>
      </c>
      <c r="X125" s="125">
        <v>178963</v>
      </c>
      <c r="Y125" s="123">
        <f>X125/M125</f>
        <v>19.590914066776136</v>
      </c>
      <c r="Z125" s="121">
        <f>AVERAGE(S125,V125,X125)</f>
        <v>167848.66666666666</v>
      </c>
      <c r="AA125" s="83" t="s">
        <v>218</v>
      </c>
      <c r="AB125" s="244" t="s">
        <v>385</v>
      </c>
      <c r="AC125" s="108" t="s">
        <v>2</v>
      </c>
      <c r="AD125" s="108" t="s">
        <v>3</v>
      </c>
      <c r="AE125" s="177">
        <v>1</v>
      </c>
      <c r="AF125" s="224"/>
      <c r="AG125" s="226"/>
    </row>
    <row r="126" spans="1:33" ht="15" customHeight="1">
      <c r="A126" s="255"/>
      <c r="B126" s="255"/>
      <c r="C126" s="11" t="s">
        <v>209</v>
      </c>
      <c r="D126" s="3" t="s">
        <v>129</v>
      </c>
      <c r="E126" s="12" t="s">
        <v>262</v>
      </c>
      <c r="F126" s="17">
        <v>16</v>
      </c>
      <c r="G126" s="17">
        <v>16</v>
      </c>
      <c r="H126" s="17">
        <v>6</v>
      </c>
      <c r="I126" s="13">
        <v>2410</v>
      </c>
      <c r="J126" s="179">
        <v>1909</v>
      </c>
      <c r="K126" s="17"/>
      <c r="L126" s="91">
        <v>1073</v>
      </c>
      <c r="M126" s="18">
        <f>1136.25*3.15</f>
        <v>3579.1875</v>
      </c>
      <c r="N126" s="1"/>
      <c r="O126" s="102" t="s">
        <v>255</v>
      </c>
      <c r="P126" s="102"/>
      <c r="Q126" s="1" t="s">
        <v>4</v>
      </c>
      <c r="R126" s="19"/>
      <c r="S126" s="125"/>
      <c r="T126" s="124"/>
      <c r="U126" s="121"/>
      <c r="V126" s="125"/>
      <c r="W126" s="123"/>
      <c r="X126" s="125"/>
      <c r="Y126" s="123"/>
      <c r="Z126" s="121"/>
      <c r="AA126" s="83"/>
      <c r="AB126" s="244"/>
      <c r="AC126" s="108"/>
      <c r="AD126" s="108"/>
      <c r="AE126" s="177">
        <v>1</v>
      </c>
      <c r="AF126" s="224"/>
      <c r="AG126" s="226"/>
    </row>
    <row r="127" spans="1:33" ht="15" customHeight="1">
      <c r="A127" s="200">
        <v>76</v>
      </c>
      <c r="B127" s="4">
        <v>3387</v>
      </c>
      <c r="C127" s="11" t="s">
        <v>125</v>
      </c>
      <c r="D127" s="3" t="s">
        <v>212</v>
      </c>
      <c r="E127" s="12" t="s">
        <v>120</v>
      </c>
      <c r="F127" s="17">
        <v>16</v>
      </c>
      <c r="G127" s="17">
        <v>4</v>
      </c>
      <c r="H127" s="17">
        <v>4</v>
      </c>
      <c r="I127" s="13">
        <v>2088</v>
      </c>
      <c r="J127" s="179">
        <v>1909</v>
      </c>
      <c r="K127" s="17" t="s">
        <v>260</v>
      </c>
      <c r="L127" s="91">
        <v>2780.44</v>
      </c>
      <c r="M127" s="18">
        <v>10139.95</v>
      </c>
      <c r="N127" s="21" t="s">
        <v>217</v>
      </c>
      <c r="O127" s="102" t="s">
        <v>255</v>
      </c>
      <c r="P127" s="101" t="s">
        <v>260</v>
      </c>
      <c r="Q127" s="12" t="s">
        <v>4</v>
      </c>
      <c r="R127" s="15">
        <v>290.7</v>
      </c>
      <c r="S127" s="81">
        <v>7892</v>
      </c>
      <c r="T127" s="121"/>
      <c r="U127" s="121">
        <f>S127/M127</f>
        <v>0.7783075853431229</v>
      </c>
      <c r="V127" s="122">
        <v>6967</v>
      </c>
      <c r="W127" s="123">
        <f t="shared" si="5"/>
        <v>0.6870842558395258</v>
      </c>
      <c r="X127" s="81">
        <v>8584</v>
      </c>
      <c r="Y127" s="123">
        <f>X127/M127</f>
        <v>0.8465524977933816</v>
      </c>
      <c r="Z127" s="121">
        <f t="shared" si="4"/>
        <v>7814.333333333333</v>
      </c>
      <c r="AA127" s="83" t="s">
        <v>218</v>
      </c>
      <c r="AB127" s="16" t="s">
        <v>349</v>
      </c>
      <c r="AC127" s="108" t="s">
        <v>2</v>
      </c>
      <c r="AD127" s="108" t="s">
        <v>3</v>
      </c>
      <c r="AE127" s="177">
        <v>1</v>
      </c>
      <c r="AF127" s="224"/>
      <c r="AG127" s="226"/>
    </row>
    <row r="128" spans="1:33" ht="15" customHeight="1">
      <c r="A128" s="200">
        <v>77</v>
      </c>
      <c r="B128" s="4">
        <v>245</v>
      </c>
      <c r="C128" s="11" t="s">
        <v>126</v>
      </c>
      <c r="D128" s="11" t="s">
        <v>252</v>
      </c>
      <c r="E128" s="12" t="s">
        <v>120</v>
      </c>
      <c r="F128" s="13">
        <v>16</v>
      </c>
      <c r="G128" s="13">
        <v>6</v>
      </c>
      <c r="H128" s="13">
        <v>4</v>
      </c>
      <c r="I128" s="13">
        <v>2134</v>
      </c>
      <c r="J128" s="179">
        <v>1909</v>
      </c>
      <c r="K128" s="13" t="s">
        <v>260</v>
      </c>
      <c r="L128" s="90">
        <v>593.13</v>
      </c>
      <c r="M128" s="14">
        <v>1938.51</v>
      </c>
      <c r="N128" s="1" t="s">
        <v>196</v>
      </c>
      <c r="O128" s="101" t="s">
        <v>261</v>
      </c>
      <c r="P128" s="101" t="s">
        <v>260</v>
      </c>
      <c r="Q128" s="12" t="s">
        <v>4</v>
      </c>
      <c r="R128" s="15">
        <v>64</v>
      </c>
      <c r="S128" s="81">
        <v>3869</v>
      </c>
      <c r="T128" s="121"/>
      <c r="U128" s="121">
        <f aca="true" t="shared" si="6" ref="U128:U138">S128/M128</f>
        <v>1.9958628018426523</v>
      </c>
      <c r="V128" s="122">
        <v>4738</v>
      </c>
      <c r="W128" s="123">
        <f t="shared" si="5"/>
        <v>2.4441452455752097</v>
      </c>
      <c r="X128" s="81">
        <v>4465</v>
      </c>
      <c r="Y128" s="123">
        <f>X128/M128</f>
        <v>2.303315432987191</v>
      </c>
      <c r="Z128" s="121">
        <f t="shared" si="4"/>
        <v>4357.333333333333</v>
      </c>
      <c r="AA128" s="83">
        <v>2003</v>
      </c>
      <c r="AB128" s="16" t="s">
        <v>350</v>
      </c>
      <c r="AC128" s="108" t="s">
        <v>2</v>
      </c>
      <c r="AD128" s="108" t="s">
        <v>3</v>
      </c>
      <c r="AE128" s="177">
        <v>1</v>
      </c>
      <c r="AF128" s="224"/>
      <c r="AG128" s="226"/>
    </row>
    <row r="129" spans="1:33" ht="15" customHeight="1">
      <c r="A129" s="200">
        <v>78</v>
      </c>
      <c r="B129" s="4">
        <v>373</v>
      </c>
      <c r="C129" s="11" t="s">
        <v>127</v>
      </c>
      <c r="D129" s="3" t="s">
        <v>128</v>
      </c>
      <c r="E129" s="12" t="s">
        <v>120</v>
      </c>
      <c r="F129" s="17">
        <v>16</v>
      </c>
      <c r="G129" s="17">
        <v>15</v>
      </c>
      <c r="H129" s="17">
        <v>4</v>
      </c>
      <c r="I129" s="13">
        <v>2341</v>
      </c>
      <c r="J129" s="179">
        <v>1909</v>
      </c>
      <c r="K129" s="17" t="s">
        <v>260</v>
      </c>
      <c r="L129" s="91">
        <v>10064.63</v>
      </c>
      <c r="M129" s="18">
        <v>33160.31</v>
      </c>
      <c r="N129" s="12">
        <v>1980</v>
      </c>
      <c r="O129" s="102" t="s">
        <v>255</v>
      </c>
      <c r="P129" s="102" t="s">
        <v>260</v>
      </c>
      <c r="Q129" s="12" t="s">
        <v>4</v>
      </c>
      <c r="R129" s="15">
        <v>73.1</v>
      </c>
      <c r="S129" s="81">
        <v>71399</v>
      </c>
      <c r="T129" s="121"/>
      <c r="U129" s="121">
        <f t="shared" si="6"/>
        <v>2.153146336689856</v>
      </c>
      <c r="V129" s="122">
        <v>47627</v>
      </c>
      <c r="W129" s="123">
        <f t="shared" si="5"/>
        <v>1.4362652218872503</v>
      </c>
      <c r="X129" s="81">
        <v>73342</v>
      </c>
      <c r="Y129" s="123">
        <f>X129/M129</f>
        <v>2.2117404813163692</v>
      </c>
      <c r="Z129" s="121">
        <f t="shared" si="4"/>
        <v>64122.666666666664</v>
      </c>
      <c r="AA129" s="83">
        <v>2002</v>
      </c>
      <c r="AB129" s="16" t="s">
        <v>351</v>
      </c>
      <c r="AC129" s="108" t="s">
        <v>2</v>
      </c>
      <c r="AD129" s="108" t="s">
        <v>3</v>
      </c>
      <c r="AE129" s="177">
        <v>1</v>
      </c>
      <c r="AF129" s="224"/>
      <c r="AG129" s="226"/>
    </row>
    <row r="130" spans="1:35" s="49" customFormat="1" ht="15" customHeight="1">
      <c r="A130" s="200">
        <v>79</v>
      </c>
      <c r="B130" s="4">
        <v>5026</v>
      </c>
      <c r="C130" s="3" t="s">
        <v>121</v>
      </c>
      <c r="D130" s="3" t="s">
        <v>122</v>
      </c>
      <c r="E130" s="1" t="s">
        <v>120</v>
      </c>
      <c r="F130" s="17">
        <v>12</v>
      </c>
      <c r="G130" s="17">
        <v>11</v>
      </c>
      <c r="H130" s="17">
        <v>10</v>
      </c>
      <c r="I130" s="13">
        <v>1911</v>
      </c>
      <c r="J130" s="179">
        <v>1909</v>
      </c>
      <c r="K130" s="65" t="s">
        <v>260</v>
      </c>
      <c r="L130" s="94">
        <v>175.45</v>
      </c>
      <c r="M130" s="18">
        <v>578.98</v>
      </c>
      <c r="N130" s="1">
        <v>2007</v>
      </c>
      <c r="O130" s="102" t="s">
        <v>255</v>
      </c>
      <c r="P130" s="102" t="s">
        <v>260</v>
      </c>
      <c r="Q130" s="1" t="s">
        <v>4</v>
      </c>
      <c r="R130" s="67">
        <v>69.8</v>
      </c>
      <c r="S130" s="85">
        <v>1150</v>
      </c>
      <c r="T130" s="139"/>
      <c r="U130" s="118">
        <f>S130/M130</f>
        <v>1.986251683995993</v>
      </c>
      <c r="V130" s="140" t="s">
        <v>224</v>
      </c>
      <c r="W130" s="141"/>
      <c r="X130" s="85" t="s">
        <v>224</v>
      </c>
      <c r="Y130" s="141"/>
      <c r="Z130" s="139" t="s">
        <v>224</v>
      </c>
      <c r="AA130" s="85" t="s">
        <v>223</v>
      </c>
      <c r="AB130" s="68" t="s">
        <v>348</v>
      </c>
      <c r="AC130" s="107" t="s">
        <v>3</v>
      </c>
      <c r="AD130" s="107" t="s">
        <v>3</v>
      </c>
      <c r="AE130" s="177">
        <v>1</v>
      </c>
      <c r="AF130" s="224"/>
      <c r="AG130" s="224"/>
      <c r="AH130" s="225"/>
      <c r="AI130" s="215"/>
    </row>
    <row r="131" spans="1:33" ht="15" customHeight="1">
      <c r="A131" s="200">
        <v>80</v>
      </c>
      <c r="B131" s="4">
        <v>365</v>
      </c>
      <c r="C131" s="11" t="s">
        <v>130</v>
      </c>
      <c r="D131" s="3" t="s">
        <v>131</v>
      </c>
      <c r="E131" s="12" t="s">
        <v>120</v>
      </c>
      <c r="F131" s="17">
        <v>16</v>
      </c>
      <c r="G131" s="17">
        <v>4</v>
      </c>
      <c r="H131" s="17">
        <v>4</v>
      </c>
      <c r="I131" s="13">
        <v>2088</v>
      </c>
      <c r="J131" s="179">
        <v>1909</v>
      </c>
      <c r="K131" s="17" t="s">
        <v>260</v>
      </c>
      <c r="L131" s="91">
        <v>1270</v>
      </c>
      <c r="M131" s="18">
        <v>8890</v>
      </c>
      <c r="N131" s="1" t="s">
        <v>224</v>
      </c>
      <c r="O131" s="102" t="s">
        <v>255</v>
      </c>
      <c r="P131" s="102" t="s">
        <v>260</v>
      </c>
      <c r="Q131" s="1" t="s">
        <v>4</v>
      </c>
      <c r="R131" s="19">
        <v>390</v>
      </c>
      <c r="S131" s="83">
        <v>29898</v>
      </c>
      <c r="T131" s="124"/>
      <c r="U131" s="124">
        <f t="shared" si="6"/>
        <v>3.3631046119235095</v>
      </c>
      <c r="V131" s="125">
        <v>25277</v>
      </c>
      <c r="W131" s="129">
        <f t="shared" si="5"/>
        <v>2.8433070866141734</v>
      </c>
      <c r="X131" s="83">
        <v>24422</v>
      </c>
      <c r="Y131" s="129">
        <f>X131/M131</f>
        <v>2.7471316085489312</v>
      </c>
      <c r="Z131" s="121">
        <f t="shared" si="4"/>
        <v>26532.333333333332</v>
      </c>
      <c r="AA131" s="83">
        <v>2003</v>
      </c>
      <c r="AB131" s="16" t="s">
        <v>352</v>
      </c>
      <c r="AC131" s="108" t="s">
        <v>3</v>
      </c>
      <c r="AD131" s="108" t="s">
        <v>3</v>
      </c>
      <c r="AE131" s="177">
        <v>1</v>
      </c>
      <c r="AF131" s="224"/>
      <c r="AG131" s="226"/>
    </row>
    <row r="132" spans="1:33" ht="15" customHeight="1">
      <c r="A132" s="200">
        <v>81</v>
      </c>
      <c r="B132" s="4">
        <v>932</v>
      </c>
      <c r="C132" s="11" t="s">
        <v>187</v>
      </c>
      <c r="D132" s="3" t="s">
        <v>188</v>
      </c>
      <c r="E132" s="12" t="s">
        <v>120</v>
      </c>
      <c r="F132" s="13">
        <v>16</v>
      </c>
      <c r="G132" s="13">
        <v>4</v>
      </c>
      <c r="H132" s="13">
        <v>4</v>
      </c>
      <c r="I132" s="13">
        <v>2088</v>
      </c>
      <c r="J132" s="179">
        <v>1909</v>
      </c>
      <c r="K132" s="13" t="s">
        <v>260</v>
      </c>
      <c r="L132" s="91">
        <v>1385.74</v>
      </c>
      <c r="M132" s="18">
        <v>6333.91</v>
      </c>
      <c r="N132" s="1" t="s">
        <v>196</v>
      </c>
      <c r="O132" s="101" t="s">
        <v>255</v>
      </c>
      <c r="P132" s="101" t="s">
        <v>260</v>
      </c>
      <c r="Q132" s="1" t="s">
        <v>4</v>
      </c>
      <c r="R132" s="19">
        <v>150</v>
      </c>
      <c r="S132" s="81">
        <v>10373</v>
      </c>
      <c r="T132" s="121"/>
      <c r="U132" s="121">
        <f t="shared" si="6"/>
        <v>1.6376929890067904</v>
      </c>
      <c r="V132" s="122">
        <v>10375</v>
      </c>
      <c r="W132" s="123">
        <f t="shared" si="5"/>
        <v>1.6380087497296298</v>
      </c>
      <c r="X132" s="81">
        <v>7807</v>
      </c>
      <c r="Y132" s="123">
        <f>X132/M132</f>
        <v>1.2325719816037803</v>
      </c>
      <c r="Z132" s="121">
        <f t="shared" si="4"/>
        <v>9518.333333333334</v>
      </c>
      <c r="AA132" s="83">
        <v>2006</v>
      </c>
      <c r="AB132" s="16" t="s">
        <v>353</v>
      </c>
      <c r="AC132" s="108" t="s">
        <v>2</v>
      </c>
      <c r="AD132" s="108" t="s">
        <v>3</v>
      </c>
      <c r="AE132" s="177">
        <v>1</v>
      </c>
      <c r="AF132" s="224"/>
      <c r="AG132" s="226"/>
    </row>
    <row r="133" spans="1:33" ht="15" customHeight="1">
      <c r="A133" s="200">
        <v>82</v>
      </c>
      <c r="B133" s="4">
        <v>5083</v>
      </c>
      <c r="C133" s="11" t="s">
        <v>398</v>
      </c>
      <c r="D133" s="3" t="s">
        <v>399</v>
      </c>
      <c r="E133" s="12" t="s">
        <v>120</v>
      </c>
      <c r="F133" s="13">
        <v>16</v>
      </c>
      <c r="G133" s="13">
        <v>4</v>
      </c>
      <c r="H133" s="13">
        <v>4</v>
      </c>
      <c r="I133" s="13">
        <v>2088</v>
      </c>
      <c r="J133" s="179">
        <v>1909</v>
      </c>
      <c r="K133" s="13"/>
      <c r="L133" s="91">
        <f>50*19</f>
        <v>950</v>
      </c>
      <c r="M133" s="18">
        <f>L133*4.5</f>
        <v>4275</v>
      </c>
      <c r="N133" s="1"/>
      <c r="O133" s="104"/>
      <c r="P133" s="101"/>
      <c r="Q133" s="1" t="s">
        <v>4</v>
      </c>
      <c r="R133" s="19"/>
      <c r="S133" s="81"/>
      <c r="T133" s="121"/>
      <c r="U133" s="121"/>
      <c r="V133" s="122"/>
      <c r="W133" s="123"/>
      <c r="X133" s="81"/>
      <c r="Y133" s="123"/>
      <c r="Z133" s="121"/>
      <c r="AA133" s="83"/>
      <c r="AB133" s="16" t="s">
        <v>400</v>
      </c>
      <c r="AC133" s="108" t="s">
        <v>3</v>
      </c>
      <c r="AD133" s="108" t="s">
        <v>3</v>
      </c>
      <c r="AE133" s="177">
        <v>1</v>
      </c>
      <c r="AF133" s="224"/>
      <c r="AG133" s="226"/>
    </row>
    <row r="134" spans="1:35" s="158" customFormat="1" ht="15" customHeight="1">
      <c r="A134" s="195">
        <v>84</v>
      </c>
      <c r="B134" s="201">
        <v>3520</v>
      </c>
      <c r="C134" s="153" t="s">
        <v>199</v>
      </c>
      <c r="D134" s="153" t="s">
        <v>69</v>
      </c>
      <c r="E134" s="154" t="s">
        <v>68</v>
      </c>
      <c r="F134" s="40">
        <v>11</v>
      </c>
      <c r="G134" s="40">
        <v>6</v>
      </c>
      <c r="H134" s="40"/>
      <c r="I134" s="40">
        <v>1447</v>
      </c>
      <c r="J134" s="179">
        <v>1909</v>
      </c>
      <c r="K134" s="40" t="s">
        <v>261</v>
      </c>
      <c r="L134" s="41">
        <v>966.1</v>
      </c>
      <c r="M134" s="41">
        <v>3888.55</v>
      </c>
      <c r="N134" s="168" t="s">
        <v>214</v>
      </c>
      <c r="O134" s="40" t="s">
        <v>261</v>
      </c>
      <c r="P134" s="40" t="s">
        <v>260</v>
      </c>
      <c r="Q134" s="154" t="s">
        <v>4</v>
      </c>
      <c r="R134" s="156">
        <v>105</v>
      </c>
      <c r="S134" s="154">
        <v>8761</v>
      </c>
      <c r="T134" s="155"/>
      <c r="U134" s="155">
        <f t="shared" si="6"/>
        <v>2.253024906456134</v>
      </c>
      <c r="V134" s="156">
        <v>6994</v>
      </c>
      <c r="W134" s="157">
        <f>V134/M134</f>
        <v>1.798613879209474</v>
      </c>
      <c r="X134" s="154">
        <v>5314</v>
      </c>
      <c r="Y134" s="157">
        <f>X134/M134</f>
        <v>1.3665762302143472</v>
      </c>
      <c r="Z134" s="155">
        <f t="shared" si="4"/>
        <v>7023</v>
      </c>
      <c r="AA134" s="33">
        <v>2004</v>
      </c>
      <c r="AB134" s="167" t="s">
        <v>354</v>
      </c>
      <c r="AC134" s="38" t="s">
        <v>2</v>
      </c>
      <c r="AD134" s="108" t="s">
        <v>2</v>
      </c>
      <c r="AE134" s="177">
        <v>1</v>
      </c>
      <c r="AF134" s="224"/>
      <c r="AG134" s="226"/>
      <c r="AH134" s="227"/>
      <c r="AI134" s="212"/>
    </row>
    <row r="135" spans="1:33" ht="15" customHeight="1">
      <c r="A135" s="195">
        <v>85</v>
      </c>
      <c r="B135" s="4">
        <v>2383</v>
      </c>
      <c r="C135" s="11" t="s">
        <v>132</v>
      </c>
      <c r="D135" s="11" t="s">
        <v>208</v>
      </c>
      <c r="E135" s="12" t="s">
        <v>68</v>
      </c>
      <c r="F135" s="13">
        <v>11</v>
      </c>
      <c r="G135" s="13"/>
      <c r="H135" s="13"/>
      <c r="I135" s="13">
        <v>1309</v>
      </c>
      <c r="J135" s="179">
        <v>1909</v>
      </c>
      <c r="K135" s="13" t="s">
        <v>261</v>
      </c>
      <c r="L135" s="90">
        <v>338.98</v>
      </c>
      <c r="M135" s="14">
        <v>1186.43</v>
      </c>
      <c r="N135" s="1">
        <v>1987</v>
      </c>
      <c r="O135" s="101" t="s">
        <v>261</v>
      </c>
      <c r="P135" s="101" t="s">
        <v>260</v>
      </c>
      <c r="Q135" s="12" t="s">
        <v>4</v>
      </c>
      <c r="R135" s="15">
        <v>30.2</v>
      </c>
      <c r="S135" s="81">
        <v>6269</v>
      </c>
      <c r="T135" s="121"/>
      <c r="U135" s="121">
        <f t="shared" si="6"/>
        <v>5.283918983842283</v>
      </c>
      <c r="V135" s="122">
        <v>5849</v>
      </c>
      <c r="W135" s="123">
        <f aca="true" t="shared" si="7" ref="W135:W153">V135/M135</f>
        <v>4.929915797813608</v>
      </c>
      <c r="X135" s="81">
        <v>8999</v>
      </c>
      <c r="Y135" s="123">
        <f>X135/M135</f>
        <v>7.584939693028665</v>
      </c>
      <c r="Z135" s="121">
        <f t="shared" si="4"/>
        <v>7039</v>
      </c>
      <c r="AA135" s="83" t="s">
        <v>218</v>
      </c>
      <c r="AB135" s="16" t="s">
        <v>355</v>
      </c>
      <c r="AC135" s="108" t="s">
        <v>3</v>
      </c>
      <c r="AD135" s="108" t="s">
        <v>3</v>
      </c>
      <c r="AE135" s="177">
        <v>1</v>
      </c>
      <c r="AF135" s="224"/>
      <c r="AG135" s="226"/>
    </row>
    <row r="136" spans="1:33" ht="15" customHeight="1">
      <c r="A136" s="195">
        <v>86</v>
      </c>
      <c r="B136" s="4">
        <v>2538</v>
      </c>
      <c r="C136" s="11" t="s">
        <v>133</v>
      </c>
      <c r="D136" s="11" t="s">
        <v>134</v>
      </c>
      <c r="E136" s="12" t="s">
        <v>68</v>
      </c>
      <c r="F136" s="13">
        <v>11</v>
      </c>
      <c r="G136" s="13">
        <v>6</v>
      </c>
      <c r="H136" s="13">
        <v>6</v>
      </c>
      <c r="I136" s="13">
        <v>1585</v>
      </c>
      <c r="J136" s="179">
        <v>1909</v>
      </c>
      <c r="K136" s="13" t="s">
        <v>261</v>
      </c>
      <c r="L136" s="90">
        <v>569.08</v>
      </c>
      <c r="M136" s="14">
        <v>1718.62</v>
      </c>
      <c r="N136" s="12">
        <v>1962</v>
      </c>
      <c r="O136" s="102" t="s">
        <v>255</v>
      </c>
      <c r="P136" s="101" t="s">
        <v>260</v>
      </c>
      <c r="Q136" s="12" t="s">
        <v>4</v>
      </c>
      <c r="R136" s="15">
        <v>31</v>
      </c>
      <c r="S136" s="81">
        <v>1964</v>
      </c>
      <c r="T136" s="121"/>
      <c r="U136" s="121">
        <f t="shared" si="6"/>
        <v>1.1427773446137017</v>
      </c>
      <c r="V136" s="122">
        <v>2489</v>
      </c>
      <c r="W136" s="123">
        <f t="shared" si="7"/>
        <v>1.4482549952869164</v>
      </c>
      <c r="X136" s="81">
        <v>2482</v>
      </c>
      <c r="Y136" s="123">
        <f>X136/M136</f>
        <v>1.4441819599446069</v>
      </c>
      <c r="Z136" s="121">
        <f t="shared" si="4"/>
        <v>2311.6666666666665</v>
      </c>
      <c r="AA136" s="83" t="s">
        <v>218</v>
      </c>
      <c r="AB136" s="16" t="s">
        <v>356</v>
      </c>
      <c r="AC136" s="108" t="s">
        <v>3</v>
      </c>
      <c r="AD136" s="108" t="s">
        <v>3</v>
      </c>
      <c r="AE136" s="177">
        <v>1</v>
      </c>
      <c r="AF136" s="224"/>
      <c r="AG136" s="226"/>
    </row>
    <row r="137" spans="1:33" ht="15" customHeight="1">
      <c r="A137" s="195">
        <v>87</v>
      </c>
      <c r="B137" s="4" t="s">
        <v>270</v>
      </c>
      <c r="C137" s="3" t="s">
        <v>135</v>
      </c>
      <c r="D137" s="3" t="s">
        <v>136</v>
      </c>
      <c r="E137" s="1" t="s">
        <v>68</v>
      </c>
      <c r="F137" s="17">
        <v>4</v>
      </c>
      <c r="G137" s="17"/>
      <c r="H137" s="17"/>
      <c r="I137" s="13">
        <v>476</v>
      </c>
      <c r="J137" s="179">
        <v>1909</v>
      </c>
      <c r="K137" s="13" t="s">
        <v>261</v>
      </c>
      <c r="L137" s="91">
        <v>125</v>
      </c>
      <c r="M137" s="18">
        <f>3*L137</f>
        <v>375</v>
      </c>
      <c r="N137" s="1" t="s">
        <v>225</v>
      </c>
      <c r="O137" s="102" t="s">
        <v>255</v>
      </c>
      <c r="P137" s="101" t="s">
        <v>260</v>
      </c>
      <c r="Q137" s="1" t="s">
        <v>4</v>
      </c>
      <c r="R137" s="19">
        <v>34.9</v>
      </c>
      <c r="S137" s="83">
        <v>1057</v>
      </c>
      <c r="T137" s="124"/>
      <c r="U137" s="127"/>
      <c r="V137" s="125">
        <v>1050</v>
      </c>
      <c r="W137" s="128"/>
      <c r="X137" s="83">
        <v>934</v>
      </c>
      <c r="Y137" s="128"/>
      <c r="Z137" s="121">
        <f t="shared" si="4"/>
        <v>1013.6666666666666</v>
      </c>
      <c r="AA137" s="83" t="s">
        <v>218</v>
      </c>
      <c r="AB137" s="16" t="s">
        <v>357</v>
      </c>
      <c r="AC137" s="108" t="s">
        <v>3</v>
      </c>
      <c r="AD137" s="108" t="s">
        <v>3</v>
      </c>
      <c r="AE137" s="177">
        <v>1</v>
      </c>
      <c r="AF137" s="224"/>
      <c r="AG137" s="226"/>
    </row>
    <row r="138" spans="1:35" s="158" customFormat="1" ht="15" customHeight="1">
      <c r="A138" s="195">
        <v>88</v>
      </c>
      <c r="B138" s="201">
        <v>2287</v>
      </c>
      <c r="C138" s="153" t="s">
        <v>137</v>
      </c>
      <c r="D138" s="153" t="s">
        <v>138</v>
      </c>
      <c r="E138" s="154" t="s">
        <v>68</v>
      </c>
      <c r="F138" s="40">
        <v>24</v>
      </c>
      <c r="G138" s="40">
        <v>24</v>
      </c>
      <c r="H138" s="40">
        <v>24</v>
      </c>
      <c r="I138" s="40">
        <v>3960</v>
      </c>
      <c r="J138" s="179">
        <v>1909</v>
      </c>
      <c r="K138" s="40" t="s">
        <v>261</v>
      </c>
      <c r="L138" s="41">
        <v>3408.63</v>
      </c>
      <c r="M138" s="41">
        <v>11116.91</v>
      </c>
      <c r="N138" s="33" t="s">
        <v>196</v>
      </c>
      <c r="O138" s="40" t="s">
        <v>261</v>
      </c>
      <c r="P138" s="40" t="s">
        <v>260</v>
      </c>
      <c r="Q138" s="154" t="s">
        <v>4</v>
      </c>
      <c r="R138" s="156">
        <v>291</v>
      </c>
      <c r="S138" s="154">
        <v>29254</v>
      </c>
      <c r="T138" s="155"/>
      <c r="U138" s="155">
        <f t="shared" si="6"/>
        <v>2.631486627129301</v>
      </c>
      <c r="V138" s="156">
        <v>27225</v>
      </c>
      <c r="W138" s="157">
        <f t="shared" si="7"/>
        <v>2.448971881575006</v>
      </c>
      <c r="X138" s="154">
        <v>35239</v>
      </c>
      <c r="Y138" s="157">
        <f aca="true" t="shared" si="8" ref="Y138:Y161">X138/M138</f>
        <v>3.1698556523350465</v>
      </c>
      <c r="Z138" s="155">
        <f t="shared" si="4"/>
        <v>30572.666666666668</v>
      </c>
      <c r="AA138" s="33" t="s">
        <v>218</v>
      </c>
      <c r="AB138" s="167" t="s">
        <v>358</v>
      </c>
      <c r="AC138" s="38" t="s">
        <v>3</v>
      </c>
      <c r="AD138" s="108" t="s">
        <v>2</v>
      </c>
      <c r="AE138" s="177">
        <v>1</v>
      </c>
      <c r="AF138" s="224"/>
      <c r="AG138" s="226"/>
      <c r="AH138" s="227"/>
      <c r="AI138" s="212"/>
    </row>
    <row r="139" spans="1:35" s="158" customFormat="1" ht="15" customHeight="1">
      <c r="A139" s="195">
        <v>89</v>
      </c>
      <c r="B139" s="202">
        <v>241</v>
      </c>
      <c r="C139" s="153" t="s">
        <v>139</v>
      </c>
      <c r="D139" s="153" t="s">
        <v>140</v>
      </c>
      <c r="E139" s="154" t="s">
        <v>68</v>
      </c>
      <c r="F139" s="40">
        <v>11</v>
      </c>
      <c r="G139" s="40"/>
      <c r="H139" s="40"/>
      <c r="I139" s="40">
        <v>1309</v>
      </c>
      <c r="J139" s="179">
        <v>1909</v>
      </c>
      <c r="K139" s="40" t="s">
        <v>261</v>
      </c>
      <c r="L139" s="41">
        <v>3101.13</v>
      </c>
      <c r="M139" s="41">
        <v>13103.86</v>
      </c>
      <c r="N139" s="33" t="s">
        <v>196</v>
      </c>
      <c r="O139" s="40" t="s">
        <v>261</v>
      </c>
      <c r="P139" s="40" t="s">
        <v>260</v>
      </c>
      <c r="Q139" s="154" t="s">
        <v>4</v>
      </c>
      <c r="R139" s="156">
        <v>390</v>
      </c>
      <c r="S139" s="154">
        <v>12933</v>
      </c>
      <c r="T139" s="155"/>
      <c r="U139" s="155">
        <f>S139/M139</f>
        <v>0.9869610939066809</v>
      </c>
      <c r="V139" s="156">
        <v>14888</v>
      </c>
      <c r="W139" s="157">
        <f t="shared" si="7"/>
        <v>1.1361537745366632</v>
      </c>
      <c r="X139" s="154">
        <v>15940</v>
      </c>
      <c r="Y139" s="157">
        <f t="shared" si="8"/>
        <v>1.2164354625278353</v>
      </c>
      <c r="Z139" s="155">
        <f t="shared" si="4"/>
        <v>14587</v>
      </c>
      <c r="AA139" s="33">
        <v>1998</v>
      </c>
      <c r="AB139" s="167" t="s">
        <v>359</v>
      </c>
      <c r="AC139" s="38" t="s">
        <v>2</v>
      </c>
      <c r="AD139" s="108" t="s">
        <v>2</v>
      </c>
      <c r="AE139" s="177">
        <v>1</v>
      </c>
      <c r="AF139" s="224"/>
      <c r="AG139" s="226"/>
      <c r="AH139" s="227"/>
      <c r="AI139" s="212"/>
    </row>
    <row r="140" spans="1:35" s="158" customFormat="1" ht="15" customHeight="1">
      <c r="A140" s="195">
        <v>90</v>
      </c>
      <c r="B140" s="202">
        <v>5065</v>
      </c>
      <c r="C140" s="153" t="s">
        <v>141</v>
      </c>
      <c r="D140" s="153" t="s">
        <v>210</v>
      </c>
      <c r="E140" s="154" t="s">
        <v>68</v>
      </c>
      <c r="F140" s="40">
        <v>11</v>
      </c>
      <c r="G140" s="40">
        <v>6</v>
      </c>
      <c r="H140" s="40"/>
      <c r="I140" s="40">
        <v>1447</v>
      </c>
      <c r="J140" s="179">
        <v>1909</v>
      </c>
      <c r="K140" s="40" t="s">
        <v>261</v>
      </c>
      <c r="L140" s="34">
        <v>906.76</v>
      </c>
      <c r="M140" s="34">
        <v>3345.97</v>
      </c>
      <c r="N140" s="33" t="s">
        <v>196</v>
      </c>
      <c r="O140" s="40" t="s">
        <v>261</v>
      </c>
      <c r="P140" s="40" t="s">
        <v>260</v>
      </c>
      <c r="Q140" s="154" t="s">
        <v>4</v>
      </c>
      <c r="R140" s="156">
        <v>174</v>
      </c>
      <c r="S140" s="154">
        <v>7651</v>
      </c>
      <c r="T140" s="155"/>
      <c r="U140" s="155">
        <f aca="true" t="shared" si="9" ref="U140:U155">S140/M140</f>
        <v>2.286631380436764</v>
      </c>
      <c r="V140" s="156">
        <v>8631</v>
      </c>
      <c r="W140" s="157">
        <f t="shared" si="7"/>
        <v>2.5795210357534586</v>
      </c>
      <c r="X140" s="154">
        <v>7920</v>
      </c>
      <c r="Y140" s="157">
        <f t="shared" si="8"/>
        <v>2.367026602151245</v>
      </c>
      <c r="Z140" s="155">
        <f t="shared" si="4"/>
        <v>8067.333333333333</v>
      </c>
      <c r="AA140" s="33" t="s">
        <v>218</v>
      </c>
      <c r="AB140" s="167" t="s">
        <v>360</v>
      </c>
      <c r="AC140" s="38" t="s">
        <v>3</v>
      </c>
      <c r="AD140" s="108" t="s">
        <v>2</v>
      </c>
      <c r="AE140" s="177">
        <v>1</v>
      </c>
      <c r="AF140" s="224"/>
      <c r="AG140" s="226"/>
      <c r="AH140" s="227"/>
      <c r="AI140" s="212"/>
    </row>
    <row r="141" spans="1:35" s="158" customFormat="1" ht="15" customHeight="1">
      <c r="A141" s="195">
        <v>91</v>
      </c>
      <c r="B141" s="202">
        <v>386</v>
      </c>
      <c r="C141" s="153" t="s">
        <v>142</v>
      </c>
      <c r="D141" s="153" t="s">
        <v>143</v>
      </c>
      <c r="E141" s="154" t="s">
        <v>68</v>
      </c>
      <c r="F141" s="40">
        <v>11</v>
      </c>
      <c r="G141" s="40">
        <v>6</v>
      </c>
      <c r="H141" s="40"/>
      <c r="I141" s="40">
        <v>1447</v>
      </c>
      <c r="J141" s="179">
        <v>1909</v>
      </c>
      <c r="K141" s="40" t="s">
        <v>261</v>
      </c>
      <c r="L141" s="41">
        <v>5381.68</v>
      </c>
      <c r="M141" s="41">
        <v>24544.81</v>
      </c>
      <c r="N141" s="33" t="s">
        <v>196</v>
      </c>
      <c r="O141" s="40" t="s">
        <v>261</v>
      </c>
      <c r="P141" s="40" t="s">
        <v>260</v>
      </c>
      <c r="Q141" s="154" t="s">
        <v>4</v>
      </c>
      <c r="R141" s="156">
        <v>958</v>
      </c>
      <c r="S141" s="154">
        <v>53175</v>
      </c>
      <c r="T141" s="155"/>
      <c r="U141" s="155">
        <f t="shared" si="9"/>
        <v>2.166445778150248</v>
      </c>
      <c r="V141" s="156">
        <v>48450</v>
      </c>
      <c r="W141" s="157">
        <f t="shared" si="7"/>
        <v>1.9739407231100994</v>
      </c>
      <c r="X141" s="154">
        <v>47994</v>
      </c>
      <c r="Y141" s="157">
        <f t="shared" si="8"/>
        <v>1.9553624574808277</v>
      </c>
      <c r="Z141" s="155">
        <f t="shared" si="4"/>
        <v>49873</v>
      </c>
      <c r="AA141" s="33" t="s">
        <v>218</v>
      </c>
      <c r="AB141" s="167" t="s">
        <v>361</v>
      </c>
      <c r="AC141" s="38" t="s">
        <v>3</v>
      </c>
      <c r="AD141" s="108" t="s">
        <v>2</v>
      </c>
      <c r="AE141" s="177">
        <v>1</v>
      </c>
      <c r="AF141" s="224"/>
      <c r="AG141" s="226"/>
      <c r="AH141" s="227"/>
      <c r="AI141" s="212"/>
    </row>
    <row r="142" spans="1:35" s="158" customFormat="1" ht="15" customHeight="1">
      <c r="A142" s="195">
        <v>92</v>
      </c>
      <c r="B142" s="202">
        <v>287</v>
      </c>
      <c r="C142" s="153" t="s">
        <v>144</v>
      </c>
      <c r="D142" s="153" t="s">
        <v>145</v>
      </c>
      <c r="E142" s="154" t="s">
        <v>68</v>
      </c>
      <c r="F142" s="40">
        <v>11</v>
      </c>
      <c r="G142" s="40">
        <v>6</v>
      </c>
      <c r="H142" s="40"/>
      <c r="I142" s="40">
        <v>1447</v>
      </c>
      <c r="J142" s="179">
        <v>1909</v>
      </c>
      <c r="K142" s="40" t="s">
        <v>261</v>
      </c>
      <c r="L142" s="41">
        <v>25367.26</v>
      </c>
      <c r="M142" s="41">
        <v>60880.74</v>
      </c>
      <c r="N142" s="154">
        <v>1987</v>
      </c>
      <c r="O142" s="40" t="s">
        <v>261</v>
      </c>
      <c r="P142" s="40" t="s">
        <v>260</v>
      </c>
      <c r="Q142" s="154" t="s">
        <v>4</v>
      </c>
      <c r="R142" s="156">
        <v>1221</v>
      </c>
      <c r="S142" s="156">
        <v>106418</v>
      </c>
      <c r="T142" s="155"/>
      <c r="U142" s="155">
        <f t="shared" si="9"/>
        <v>1.7479748110814686</v>
      </c>
      <c r="V142" s="156">
        <v>99289</v>
      </c>
      <c r="W142" s="157">
        <f t="shared" si="7"/>
        <v>1.630877022848277</v>
      </c>
      <c r="X142" s="156">
        <v>121324</v>
      </c>
      <c r="Y142" s="157">
        <f t="shared" si="8"/>
        <v>1.992814147791239</v>
      </c>
      <c r="Z142" s="155">
        <f t="shared" si="4"/>
        <v>109010.33333333333</v>
      </c>
      <c r="AA142" s="33" t="s">
        <v>218</v>
      </c>
      <c r="AB142" s="167" t="s">
        <v>362</v>
      </c>
      <c r="AC142" s="38" t="s">
        <v>2</v>
      </c>
      <c r="AD142" s="108" t="s">
        <v>2</v>
      </c>
      <c r="AE142" s="177">
        <v>1</v>
      </c>
      <c r="AF142" s="224"/>
      <c r="AG142" s="226"/>
      <c r="AH142" s="227"/>
      <c r="AI142" s="212"/>
    </row>
    <row r="143" spans="1:33" ht="15" customHeight="1">
      <c r="A143" s="195">
        <v>93</v>
      </c>
      <c r="B143" s="4">
        <v>154</v>
      </c>
      <c r="C143" s="11" t="s">
        <v>221</v>
      </c>
      <c r="D143" s="11" t="s">
        <v>147</v>
      </c>
      <c r="E143" s="12" t="s">
        <v>68</v>
      </c>
      <c r="F143" s="13">
        <v>24</v>
      </c>
      <c r="G143" s="13">
        <v>24</v>
      </c>
      <c r="H143" s="13">
        <v>24</v>
      </c>
      <c r="I143" s="13">
        <v>3960</v>
      </c>
      <c r="J143" s="179">
        <v>1909</v>
      </c>
      <c r="K143" s="13" t="s">
        <v>261</v>
      </c>
      <c r="L143" s="90">
        <v>974.52</v>
      </c>
      <c r="M143" s="14">
        <v>3167.19</v>
      </c>
      <c r="N143" s="12">
        <v>1979</v>
      </c>
      <c r="O143" s="101" t="s">
        <v>261</v>
      </c>
      <c r="P143" s="101" t="s">
        <v>260</v>
      </c>
      <c r="Q143" s="12" t="s">
        <v>4</v>
      </c>
      <c r="R143" s="15">
        <v>81</v>
      </c>
      <c r="S143" s="81">
        <v>9509</v>
      </c>
      <c r="T143" s="121"/>
      <c r="U143" s="121">
        <f t="shared" si="9"/>
        <v>3.002345928093989</v>
      </c>
      <c r="V143" s="122">
        <v>8232</v>
      </c>
      <c r="W143" s="123">
        <f t="shared" si="7"/>
        <v>2.59914940373012</v>
      </c>
      <c r="X143" s="81">
        <v>9576</v>
      </c>
      <c r="Y143" s="123">
        <f t="shared" si="8"/>
        <v>3.023500326788099</v>
      </c>
      <c r="Z143" s="121">
        <f t="shared" si="4"/>
        <v>9105.666666666666</v>
      </c>
      <c r="AA143" s="83" t="s">
        <v>218</v>
      </c>
      <c r="AB143" s="16" t="s">
        <v>363</v>
      </c>
      <c r="AC143" s="108" t="s">
        <v>3</v>
      </c>
      <c r="AD143" s="108" t="s">
        <v>3</v>
      </c>
      <c r="AE143" s="177">
        <v>1</v>
      </c>
      <c r="AF143" s="224"/>
      <c r="AG143" s="226"/>
    </row>
    <row r="144" spans="1:33" ht="15" customHeight="1">
      <c r="A144" s="195">
        <v>94</v>
      </c>
      <c r="B144" s="4">
        <v>2888</v>
      </c>
      <c r="C144" s="11" t="s">
        <v>148</v>
      </c>
      <c r="D144" s="11" t="s">
        <v>149</v>
      </c>
      <c r="E144" s="12" t="s">
        <v>68</v>
      </c>
      <c r="F144" s="13">
        <v>24</v>
      </c>
      <c r="G144" s="13">
        <v>24</v>
      </c>
      <c r="H144" s="13">
        <v>24</v>
      </c>
      <c r="I144" s="13">
        <v>3960</v>
      </c>
      <c r="J144" s="179">
        <v>1909</v>
      </c>
      <c r="K144" s="13" t="s">
        <v>261</v>
      </c>
      <c r="L144" s="90">
        <v>1679.24</v>
      </c>
      <c r="M144" s="14">
        <v>4854.01</v>
      </c>
      <c r="N144" s="12" t="s">
        <v>196</v>
      </c>
      <c r="O144" s="101" t="s">
        <v>261</v>
      </c>
      <c r="P144" s="101" t="s">
        <v>260</v>
      </c>
      <c r="Q144" s="12" t="s">
        <v>4</v>
      </c>
      <c r="R144" s="15">
        <v>79</v>
      </c>
      <c r="S144" s="81">
        <v>9466</v>
      </c>
      <c r="T144" s="121"/>
      <c r="U144" s="121">
        <f t="shared" si="9"/>
        <v>1.9501401933658973</v>
      </c>
      <c r="V144" s="122">
        <v>7229</v>
      </c>
      <c r="W144" s="123">
        <f t="shared" si="7"/>
        <v>1.4892841176676603</v>
      </c>
      <c r="X144" s="81">
        <v>5800</v>
      </c>
      <c r="Y144" s="123">
        <f t="shared" si="8"/>
        <v>1.1948883500446021</v>
      </c>
      <c r="Z144" s="121">
        <f t="shared" si="4"/>
        <v>7498.333333333333</v>
      </c>
      <c r="AA144" s="83">
        <v>2007</v>
      </c>
      <c r="AB144" s="16" t="s">
        <v>364</v>
      </c>
      <c r="AC144" s="108" t="s">
        <v>2</v>
      </c>
      <c r="AD144" s="108" t="s">
        <v>3</v>
      </c>
      <c r="AE144" s="177">
        <v>1</v>
      </c>
      <c r="AF144" s="224"/>
      <c r="AG144" s="226"/>
    </row>
    <row r="145" spans="1:33" ht="15" customHeight="1">
      <c r="A145" s="195">
        <v>95</v>
      </c>
      <c r="B145" s="4">
        <v>4793</v>
      </c>
      <c r="C145" s="10" t="s">
        <v>393</v>
      </c>
      <c r="D145" s="10" t="s">
        <v>394</v>
      </c>
      <c r="E145" s="12" t="s">
        <v>68</v>
      </c>
      <c r="F145" s="17">
        <v>11</v>
      </c>
      <c r="G145" s="17"/>
      <c r="H145" s="17"/>
      <c r="I145" s="13">
        <v>1309</v>
      </c>
      <c r="J145" s="179">
        <v>1909</v>
      </c>
      <c r="K145" s="13" t="s">
        <v>261</v>
      </c>
      <c r="L145" s="91">
        <v>88.5</v>
      </c>
      <c r="M145" s="18">
        <v>292.2</v>
      </c>
      <c r="N145" s="1" t="s">
        <v>196</v>
      </c>
      <c r="O145" s="102" t="s">
        <v>261</v>
      </c>
      <c r="P145" s="101" t="s">
        <v>260</v>
      </c>
      <c r="Q145" s="12" t="s">
        <v>4</v>
      </c>
      <c r="R145" s="15">
        <v>94</v>
      </c>
      <c r="S145" s="81">
        <v>4280</v>
      </c>
      <c r="T145" s="121"/>
      <c r="U145" s="121">
        <f>S145/M146</f>
        <v>2.5131086802069205</v>
      </c>
      <c r="V145" s="122">
        <v>6585</v>
      </c>
      <c r="W145" s="123">
        <f>V145/M146</f>
        <v>3.8665468829819094</v>
      </c>
      <c r="X145" s="81">
        <v>8588</v>
      </c>
      <c r="Y145" s="123">
        <f>X145/M146</f>
        <v>5.042658258321737</v>
      </c>
      <c r="Z145" s="121">
        <f t="shared" si="4"/>
        <v>6484.333333333333</v>
      </c>
      <c r="AA145" s="83">
        <v>2007</v>
      </c>
      <c r="AB145" s="16" t="s">
        <v>365</v>
      </c>
      <c r="AC145" s="108" t="s">
        <v>3</v>
      </c>
      <c r="AD145" s="108" t="s">
        <v>3</v>
      </c>
      <c r="AE145" s="177">
        <v>1</v>
      </c>
      <c r="AF145" s="224"/>
      <c r="AG145" s="226"/>
    </row>
    <row r="146" spans="1:35" s="158" customFormat="1" ht="15" customHeight="1">
      <c r="A146" s="195">
        <v>96</v>
      </c>
      <c r="B146" s="201">
        <v>539</v>
      </c>
      <c r="C146" s="153" t="s">
        <v>152</v>
      </c>
      <c r="D146" s="153" t="s">
        <v>153</v>
      </c>
      <c r="E146" s="154" t="s">
        <v>68</v>
      </c>
      <c r="F146" s="40">
        <v>11</v>
      </c>
      <c r="G146" s="40"/>
      <c r="H146" s="40"/>
      <c r="I146" s="40">
        <v>1309</v>
      </c>
      <c r="J146" s="179">
        <v>1909</v>
      </c>
      <c r="K146" s="40" t="s">
        <v>261</v>
      </c>
      <c r="L146" s="41">
        <v>597.578</v>
      </c>
      <c r="M146" s="41">
        <v>1703.07</v>
      </c>
      <c r="N146" s="154">
        <v>1995</v>
      </c>
      <c r="O146" s="40" t="s">
        <v>261</v>
      </c>
      <c r="P146" s="40"/>
      <c r="Q146" s="154" t="s">
        <v>4</v>
      </c>
      <c r="R146" s="156"/>
      <c r="S146" s="154"/>
      <c r="T146" s="155"/>
      <c r="U146" s="155"/>
      <c r="V146" s="156"/>
      <c r="W146" s="157"/>
      <c r="X146" s="154"/>
      <c r="Y146" s="157"/>
      <c r="Z146" s="155"/>
      <c r="AA146" s="33"/>
      <c r="AB146" s="167" t="s">
        <v>366</v>
      </c>
      <c r="AC146" s="38" t="s">
        <v>2</v>
      </c>
      <c r="AD146" s="108" t="s">
        <v>2</v>
      </c>
      <c r="AE146" s="177">
        <v>1</v>
      </c>
      <c r="AF146" s="224"/>
      <c r="AG146" s="226"/>
      <c r="AH146" s="227"/>
      <c r="AI146" s="212"/>
    </row>
    <row r="147" spans="1:35" s="39" customFormat="1" ht="15" customHeight="1">
      <c r="A147" s="254">
        <v>97</v>
      </c>
      <c r="B147" s="202">
        <v>3388</v>
      </c>
      <c r="C147" s="32" t="s">
        <v>154</v>
      </c>
      <c r="D147" s="32" t="s">
        <v>155</v>
      </c>
      <c r="E147" s="33" t="s">
        <v>68</v>
      </c>
      <c r="F147" s="40">
        <v>11</v>
      </c>
      <c r="G147" s="30"/>
      <c r="H147" s="30"/>
      <c r="I147" s="40">
        <v>1309</v>
      </c>
      <c r="J147" s="179">
        <v>1909</v>
      </c>
      <c r="K147" s="40" t="s">
        <v>261</v>
      </c>
      <c r="L147" s="34">
        <v>871.69</v>
      </c>
      <c r="M147" s="34">
        <v>2615</v>
      </c>
      <c r="N147" s="33">
        <v>2000</v>
      </c>
      <c r="O147" s="30" t="s">
        <v>255</v>
      </c>
      <c r="P147" s="40" t="s">
        <v>260</v>
      </c>
      <c r="Q147" s="33" t="s">
        <v>4</v>
      </c>
      <c r="R147" s="169">
        <v>242</v>
      </c>
      <c r="S147" s="33">
        <v>7823</v>
      </c>
      <c r="T147" s="170"/>
      <c r="U147" s="155">
        <f t="shared" si="9"/>
        <v>2.991586998087954</v>
      </c>
      <c r="V147" s="35">
        <v>7999</v>
      </c>
      <c r="W147" s="157">
        <f t="shared" si="7"/>
        <v>3.0588910133843212</v>
      </c>
      <c r="X147" s="33">
        <v>6513</v>
      </c>
      <c r="Y147" s="157">
        <f t="shared" si="8"/>
        <v>2.4906309751434033</v>
      </c>
      <c r="Z147" s="155">
        <f t="shared" si="4"/>
        <v>7445</v>
      </c>
      <c r="AA147" s="33" t="s">
        <v>223</v>
      </c>
      <c r="AB147" s="167" t="s">
        <v>367</v>
      </c>
      <c r="AC147" s="38" t="s">
        <v>3</v>
      </c>
      <c r="AD147" s="108" t="s">
        <v>3</v>
      </c>
      <c r="AE147" s="177">
        <v>1</v>
      </c>
      <c r="AF147" s="224"/>
      <c r="AG147" s="228"/>
      <c r="AH147" s="229"/>
      <c r="AI147" s="216"/>
    </row>
    <row r="148" spans="1:35" s="39" customFormat="1" ht="15" customHeight="1">
      <c r="A148" s="254"/>
      <c r="B148" s="202">
        <v>3521</v>
      </c>
      <c r="C148" s="32" t="s">
        <v>403</v>
      </c>
      <c r="D148" s="32" t="s">
        <v>158</v>
      </c>
      <c r="E148" s="33" t="s">
        <v>68</v>
      </c>
      <c r="F148" s="40">
        <v>11</v>
      </c>
      <c r="G148" s="30"/>
      <c r="H148" s="30"/>
      <c r="I148" s="40">
        <v>1309</v>
      </c>
      <c r="J148" s="179">
        <v>1909</v>
      </c>
      <c r="K148" s="40" t="s">
        <v>261</v>
      </c>
      <c r="L148" s="34">
        <v>336.54</v>
      </c>
      <c r="M148" s="34">
        <v>1008</v>
      </c>
      <c r="N148" s="33" t="s">
        <v>196</v>
      </c>
      <c r="O148" s="30" t="s">
        <v>255</v>
      </c>
      <c r="P148" s="40" t="s">
        <v>260</v>
      </c>
      <c r="Q148" s="33" t="s">
        <v>4</v>
      </c>
      <c r="R148" s="169">
        <v>116</v>
      </c>
      <c r="S148" s="33">
        <v>1477</v>
      </c>
      <c r="T148" s="170"/>
      <c r="U148" s="155">
        <f t="shared" si="9"/>
        <v>1.4652777777777777</v>
      </c>
      <c r="V148" s="35">
        <v>3279</v>
      </c>
      <c r="W148" s="157">
        <f t="shared" si="7"/>
        <v>3.2529761904761907</v>
      </c>
      <c r="X148" s="33">
        <v>1842</v>
      </c>
      <c r="Y148" s="157">
        <f t="shared" si="8"/>
        <v>1.8273809523809523</v>
      </c>
      <c r="Z148" s="155">
        <f t="shared" si="4"/>
        <v>2199.3333333333335</v>
      </c>
      <c r="AA148" s="33" t="s">
        <v>218</v>
      </c>
      <c r="AB148" s="167" t="s">
        <v>368</v>
      </c>
      <c r="AC148" s="38" t="s">
        <v>3</v>
      </c>
      <c r="AD148" s="108" t="s">
        <v>3</v>
      </c>
      <c r="AE148" s="177">
        <v>1</v>
      </c>
      <c r="AF148" s="224"/>
      <c r="AG148" s="228"/>
      <c r="AH148" s="229"/>
      <c r="AI148" s="216"/>
    </row>
    <row r="149" spans="1:35" s="158" customFormat="1" ht="15" customHeight="1">
      <c r="A149" s="195">
        <v>98</v>
      </c>
      <c r="B149" s="202">
        <v>238</v>
      </c>
      <c r="C149" s="153" t="s">
        <v>156</v>
      </c>
      <c r="D149" s="153" t="s">
        <v>157</v>
      </c>
      <c r="E149" s="154" t="s">
        <v>68</v>
      </c>
      <c r="F149" s="40">
        <v>11</v>
      </c>
      <c r="G149" s="40"/>
      <c r="H149" s="40"/>
      <c r="I149" s="40">
        <v>1309</v>
      </c>
      <c r="J149" s="179">
        <v>1909</v>
      </c>
      <c r="K149" s="40" t="s">
        <v>261</v>
      </c>
      <c r="L149" s="41">
        <v>1515.39</v>
      </c>
      <c r="M149" s="41">
        <v>4870.94</v>
      </c>
      <c r="N149" s="154">
        <v>1974</v>
      </c>
      <c r="O149" s="40" t="s">
        <v>261</v>
      </c>
      <c r="P149" s="40" t="s">
        <v>260</v>
      </c>
      <c r="Q149" s="154" t="s">
        <v>4</v>
      </c>
      <c r="R149" s="156">
        <v>147</v>
      </c>
      <c r="S149" s="154">
        <v>11196</v>
      </c>
      <c r="T149" s="155"/>
      <c r="U149" s="155">
        <f t="shared" si="9"/>
        <v>2.298529647254945</v>
      </c>
      <c r="V149" s="156">
        <v>9502</v>
      </c>
      <c r="W149" s="157">
        <f t="shared" si="7"/>
        <v>1.9507528321022227</v>
      </c>
      <c r="X149" s="154">
        <v>10537</v>
      </c>
      <c r="Y149" s="157">
        <f t="shared" si="8"/>
        <v>2.163237485988331</v>
      </c>
      <c r="Z149" s="155">
        <f t="shared" si="4"/>
        <v>10411.666666666666</v>
      </c>
      <c r="AA149" s="33" t="s">
        <v>218</v>
      </c>
      <c r="AB149" s="167" t="s">
        <v>369</v>
      </c>
      <c r="AC149" s="38" t="s">
        <v>3</v>
      </c>
      <c r="AD149" s="108" t="s">
        <v>2</v>
      </c>
      <c r="AE149" s="177">
        <v>1</v>
      </c>
      <c r="AF149" s="224"/>
      <c r="AG149" s="226"/>
      <c r="AH149" s="227"/>
      <c r="AI149" s="212"/>
    </row>
    <row r="150" spans="1:35" s="158" customFormat="1" ht="15" customHeight="1">
      <c r="A150" s="195">
        <v>99</v>
      </c>
      <c r="B150" s="202">
        <v>5062</v>
      </c>
      <c r="C150" s="153" t="s">
        <v>159</v>
      </c>
      <c r="D150" s="153" t="s">
        <v>160</v>
      </c>
      <c r="E150" s="154" t="s">
        <v>68</v>
      </c>
      <c r="F150" s="40">
        <v>11</v>
      </c>
      <c r="G150" s="40"/>
      <c r="H150" s="40"/>
      <c r="I150" s="40">
        <v>1309</v>
      </c>
      <c r="J150" s="179">
        <v>1909</v>
      </c>
      <c r="K150" s="40" t="s">
        <v>261</v>
      </c>
      <c r="L150" s="34">
        <v>1429.89</v>
      </c>
      <c r="M150" s="34">
        <v>11457.71</v>
      </c>
      <c r="N150" s="33" t="s">
        <v>196</v>
      </c>
      <c r="O150" s="40" t="s">
        <v>261</v>
      </c>
      <c r="P150" s="40" t="s">
        <v>260</v>
      </c>
      <c r="Q150" s="154" t="s">
        <v>4</v>
      </c>
      <c r="R150" s="156">
        <v>151</v>
      </c>
      <c r="S150" s="154">
        <v>4866</v>
      </c>
      <c r="T150" s="155"/>
      <c r="U150" s="155">
        <f t="shared" si="9"/>
        <v>0.4246921941644535</v>
      </c>
      <c r="V150" s="156">
        <v>5457</v>
      </c>
      <c r="W150" s="157">
        <f t="shared" si="7"/>
        <v>0.47627318198837293</v>
      </c>
      <c r="X150" s="154">
        <v>5827</v>
      </c>
      <c r="Y150" s="157">
        <f t="shared" si="8"/>
        <v>0.5085658478003022</v>
      </c>
      <c r="Z150" s="155">
        <f t="shared" si="4"/>
        <v>5383.333333333333</v>
      </c>
      <c r="AA150" s="33" t="s">
        <v>218</v>
      </c>
      <c r="AB150" s="167" t="s">
        <v>370</v>
      </c>
      <c r="AC150" s="38" t="s">
        <v>3</v>
      </c>
      <c r="AD150" s="108" t="s">
        <v>2</v>
      </c>
      <c r="AE150" s="177">
        <v>1</v>
      </c>
      <c r="AF150" s="224"/>
      <c r="AG150" s="226"/>
      <c r="AH150" s="227"/>
      <c r="AI150" s="212"/>
    </row>
    <row r="151" spans="1:35" s="158" customFormat="1" ht="15" customHeight="1">
      <c r="A151" s="195">
        <v>100</v>
      </c>
      <c r="B151" s="202">
        <v>1616</v>
      </c>
      <c r="C151" s="153" t="s">
        <v>219</v>
      </c>
      <c r="D151" s="153" t="s">
        <v>161</v>
      </c>
      <c r="E151" s="154" t="s">
        <v>68</v>
      </c>
      <c r="F151" s="40">
        <v>11</v>
      </c>
      <c r="G151" s="40">
        <v>11</v>
      </c>
      <c r="H151" s="40"/>
      <c r="I151" s="40">
        <v>1562</v>
      </c>
      <c r="J151" s="179">
        <v>1909</v>
      </c>
      <c r="K151" s="40" t="s">
        <v>261</v>
      </c>
      <c r="L151" s="41">
        <v>2535.48</v>
      </c>
      <c r="M151" s="41">
        <v>7631.58</v>
      </c>
      <c r="N151" s="33" t="s">
        <v>196</v>
      </c>
      <c r="O151" s="40" t="s">
        <v>261</v>
      </c>
      <c r="P151" s="40" t="s">
        <v>260</v>
      </c>
      <c r="Q151" s="154" t="s">
        <v>4</v>
      </c>
      <c r="R151" s="156">
        <v>150</v>
      </c>
      <c r="S151" s="154">
        <v>6828</v>
      </c>
      <c r="T151" s="155"/>
      <c r="U151" s="155">
        <f t="shared" si="9"/>
        <v>0.8947033248685069</v>
      </c>
      <c r="V151" s="156">
        <v>7107</v>
      </c>
      <c r="W151" s="157">
        <f t="shared" si="7"/>
        <v>0.9312619405155944</v>
      </c>
      <c r="X151" s="154">
        <v>14126</v>
      </c>
      <c r="Y151" s="157">
        <f t="shared" si="8"/>
        <v>1.8509928481389175</v>
      </c>
      <c r="Z151" s="155">
        <f t="shared" si="4"/>
        <v>9353.666666666666</v>
      </c>
      <c r="AA151" s="33" t="s">
        <v>218</v>
      </c>
      <c r="AB151" s="167" t="s">
        <v>371</v>
      </c>
      <c r="AC151" s="38" t="s">
        <v>2</v>
      </c>
      <c r="AD151" s="108" t="s">
        <v>2</v>
      </c>
      <c r="AE151" s="177">
        <v>1</v>
      </c>
      <c r="AF151" s="224"/>
      <c r="AG151" s="226"/>
      <c r="AH151" s="227"/>
      <c r="AI151" s="212"/>
    </row>
    <row r="152" spans="1:35" s="158" customFormat="1" ht="15" customHeight="1">
      <c r="A152" s="195">
        <v>101</v>
      </c>
      <c r="B152" s="202">
        <v>940</v>
      </c>
      <c r="C152" s="153" t="s">
        <v>162</v>
      </c>
      <c r="D152" s="153" t="s">
        <v>163</v>
      </c>
      <c r="E152" s="154" t="s">
        <v>68</v>
      </c>
      <c r="F152" s="40">
        <v>16</v>
      </c>
      <c r="G152" s="40">
        <v>16</v>
      </c>
      <c r="H152" s="40"/>
      <c r="I152" s="40">
        <v>2272</v>
      </c>
      <c r="J152" s="179">
        <v>1909</v>
      </c>
      <c r="K152" s="40" t="s">
        <v>261</v>
      </c>
      <c r="L152" s="41">
        <v>752.9</v>
      </c>
      <c r="M152" s="41">
        <v>2371.63</v>
      </c>
      <c r="N152" s="154">
        <v>2001</v>
      </c>
      <c r="O152" s="40" t="s">
        <v>255</v>
      </c>
      <c r="P152" s="40" t="s">
        <v>260</v>
      </c>
      <c r="Q152" s="154" t="s">
        <v>4</v>
      </c>
      <c r="R152" s="156">
        <v>74</v>
      </c>
      <c r="S152" s="154">
        <v>5660</v>
      </c>
      <c r="T152" s="155"/>
      <c r="U152" s="155">
        <f t="shared" si="9"/>
        <v>2.386544275456121</v>
      </c>
      <c r="V152" s="156">
        <v>5243</v>
      </c>
      <c r="W152" s="157">
        <f t="shared" si="7"/>
        <v>2.210715836787357</v>
      </c>
      <c r="X152" s="154">
        <v>5239</v>
      </c>
      <c r="Y152" s="157">
        <f t="shared" si="8"/>
        <v>2.2090292330591197</v>
      </c>
      <c r="Z152" s="155">
        <f t="shared" si="4"/>
        <v>5380.666666666667</v>
      </c>
      <c r="AA152" s="33" t="s">
        <v>223</v>
      </c>
      <c r="AB152" s="167" t="s">
        <v>372</v>
      </c>
      <c r="AC152" s="38" t="s">
        <v>3</v>
      </c>
      <c r="AD152" s="108" t="s">
        <v>2</v>
      </c>
      <c r="AE152" s="177">
        <v>1</v>
      </c>
      <c r="AF152" s="224"/>
      <c r="AG152" s="226"/>
      <c r="AH152" s="227"/>
      <c r="AI152" s="212"/>
    </row>
    <row r="153" spans="1:35" s="158" customFormat="1" ht="15" customHeight="1">
      <c r="A153" s="195">
        <v>102</v>
      </c>
      <c r="B153" s="202">
        <v>5064</v>
      </c>
      <c r="C153" s="153" t="s">
        <v>211</v>
      </c>
      <c r="D153" s="153" t="s">
        <v>164</v>
      </c>
      <c r="E153" s="154" t="s">
        <v>68</v>
      </c>
      <c r="F153" s="40">
        <v>24</v>
      </c>
      <c r="G153" s="40">
        <v>24</v>
      </c>
      <c r="H153" s="40">
        <v>24</v>
      </c>
      <c r="I153" s="40">
        <v>3960</v>
      </c>
      <c r="J153" s="179">
        <v>1909</v>
      </c>
      <c r="K153" s="40" t="s">
        <v>261</v>
      </c>
      <c r="L153" s="34">
        <v>59.4</v>
      </c>
      <c r="M153" s="34">
        <v>196</v>
      </c>
      <c r="N153" s="33" t="s">
        <v>196</v>
      </c>
      <c r="O153" s="40" t="s">
        <v>255</v>
      </c>
      <c r="P153" s="40" t="s">
        <v>260</v>
      </c>
      <c r="Q153" s="154" t="s">
        <v>4</v>
      </c>
      <c r="R153" s="156">
        <v>29</v>
      </c>
      <c r="S153" s="154">
        <v>973</v>
      </c>
      <c r="T153" s="155"/>
      <c r="U153" s="170">
        <f t="shared" si="9"/>
        <v>4.964285714285714</v>
      </c>
      <c r="V153" s="156">
        <v>1453</v>
      </c>
      <c r="W153" s="171">
        <f t="shared" si="7"/>
        <v>7.413265306122449</v>
      </c>
      <c r="X153" s="154">
        <v>1067</v>
      </c>
      <c r="Y153" s="171">
        <f t="shared" si="8"/>
        <v>5.4438775510204085</v>
      </c>
      <c r="Z153" s="155">
        <f t="shared" si="4"/>
        <v>1164.3333333333333</v>
      </c>
      <c r="AA153" s="33">
        <v>2002</v>
      </c>
      <c r="AB153" s="167" t="s">
        <v>373</v>
      </c>
      <c r="AC153" s="38" t="s">
        <v>3</v>
      </c>
      <c r="AD153" s="108" t="s">
        <v>2</v>
      </c>
      <c r="AE153" s="177">
        <v>1</v>
      </c>
      <c r="AF153" s="224"/>
      <c r="AG153" s="226"/>
      <c r="AH153" s="227"/>
      <c r="AI153" s="212"/>
    </row>
    <row r="154" spans="1:33" ht="15" customHeight="1">
      <c r="A154" s="207">
        <v>104</v>
      </c>
      <c r="B154" s="4">
        <v>5059</v>
      </c>
      <c r="C154" s="11" t="s">
        <v>169</v>
      </c>
      <c r="D154" s="11" t="s">
        <v>170</v>
      </c>
      <c r="E154" s="12" t="s">
        <v>68</v>
      </c>
      <c r="F154" s="13">
        <v>11</v>
      </c>
      <c r="G154" s="13">
        <v>6</v>
      </c>
      <c r="H154" s="13">
        <v>6</v>
      </c>
      <c r="I154" s="13">
        <v>1585</v>
      </c>
      <c r="J154" s="179">
        <v>1909</v>
      </c>
      <c r="K154" s="13" t="s">
        <v>261</v>
      </c>
      <c r="L154" s="91">
        <v>471.68</v>
      </c>
      <c r="M154" s="18">
        <v>1650.88</v>
      </c>
      <c r="N154" s="1" t="s">
        <v>196</v>
      </c>
      <c r="O154" s="101" t="s">
        <v>261</v>
      </c>
      <c r="P154" s="101" t="s">
        <v>260</v>
      </c>
      <c r="Q154" s="154" t="s">
        <v>4</v>
      </c>
      <c r="R154" s="15">
        <v>153</v>
      </c>
      <c r="S154" s="83" t="s">
        <v>224</v>
      </c>
      <c r="T154" s="121"/>
      <c r="U154" s="121"/>
      <c r="V154" s="125" t="s">
        <v>224</v>
      </c>
      <c r="W154" s="128"/>
      <c r="X154" s="83" t="s">
        <v>224</v>
      </c>
      <c r="Y154" s="128"/>
      <c r="Z154" s="124" t="s">
        <v>224</v>
      </c>
      <c r="AA154" s="83" t="s">
        <v>218</v>
      </c>
      <c r="AB154" s="37" t="s">
        <v>374</v>
      </c>
      <c r="AC154" s="108" t="s">
        <v>3</v>
      </c>
      <c r="AD154" s="108" t="s">
        <v>3</v>
      </c>
      <c r="AE154" s="177">
        <v>1</v>
      </c>
      <c r="AF154" s="224"/>
      <c r="AG154" s="226"/>
    </row>
    <row r="155" spans="1:33" ht="15" customHeight="1">
      <c r="A155" s="195">
        <v>105</v>
      </c>
      <c r="B155" s="4">
        <v>5058</v>
      </c>
      <c r="C155" s="11" t="s">
        <v>171</v>
      </c>
      <c r="D155" s="11" t="s">
        <v>172</v>
      </c>
      <c r="E155" s="12" t="s">
        <v>68</v>
      </c>
      <c r="F155" s="13">
        <v>11</v>
      </c>
      <c r="G155" s="13"/>
      <c r="H155" s="13"/>
      <c r="I155" s="13">
        <v>1309</v>
      </c>
      <c r="J155" s="179">
        <v>1909</v>
      </c>
      <c r="K155" s="13" t="s">
        <v>261</v>
      </c>
      <c r="L155" s="91">
        <v>153.51</v>
      </c>
      <c r="M155" s="18">
        <v>505.04</v>
      </c>
      <c r="N155" s="1" t="s">
        <v>196</v>
      </c>
      <c r="O155" s="101" t="s">
        <v>255</v>
      </c>
      <c r="P155" s="101" t="s">
        <v>260</v>
      </c>
      <c r="Q155" s="12" t="s">
        <v>4</v>
      </c>
      <c r="R155" s="15">
        <v>35</v>
      </c>
      <c r="S155" s="81">
        <v>955</v>
      </c>
      <c r="T155" s="121"/>
      <c r="U155" s="121">
        <f t="shared" si="9"/>
        <v>1.890939331538096</v>
      </c>
      <c r="V155" s="122">
        <v>924</v>
      </c>
      <c r="W155" s="123">
        <f>V155/M155</f>
        <v>1.8295580548075399</v>
      </c>
      <c r="X155" s="81">
        <v>1266</v>
      </c>
      <c r="Y155" s="123">
        <f t="shared" si="8"/>
        <v>2.5067321400285123</v>
      </c>
      <c r="Z155" s="121">
        <f t="shared" si="4"/>
        <v>1048.3333333333333</v>
      </c>
      <c r="AA155" s="83" t="s">
        <v>218</v>
      </c>
      <c r="AB155" s="16" t="s">
        <v>375</v>
      </c>
      <c r="AC155" s="108" t="s">
        <v>3</v>
      </c>
      <c r="AD155" s="108" t="s">
        <v>3</v>
      </c>
      <c r="AE155" s="177">
        <v>1</v>
      </c>
      <c r="AF155" s="224"/>
      <c r="AG155" s="226"/>
    </row>
    <row r="156" spans="1:35" s="39" customFormat="1" ht="15" customHeight="1">
      <c r="A156" s="250">
        <v>106</v>
      </c>
      <c r="B156" s="201">
        <v>161</v>
      </c>
      <c r="C156" s="32" t="s">
        <v>173</v>
      </c>
      <c r="D156" s="32" t="s">
        <v>174</v>
      </c>
      <c r="E156" s="33" t="s">
        <v>68</v>
      </c>
      <c r="F156" s="30">
        <v>12</v>
      </c>
      <c r="G156" s="30"/>
      <c r="H156" s="30"/>
      <c r="I156" s="40">
        <v>1428</v>
      </c>
      <c r="J156" s="179">
        <v>1909</v>
      </c>
      <c r="K156" s="40" t="s">
        <v>261</v>
      </c>
      <c r="L156" s="34">
        <v>334.37</v>
      </c>
      <c r="M156" s="34">
        <f>430*3.8</f>
        <v>1634</v>
      </c>
      <c r="N156" s="33" t="s">
        <v>196</v>
      </c>
      <c r="O156" s="30" t="s">
        <v>261</v>
      </c>
      <c r="P156" s="40" t="s">
        <v>260</v>
      </c>
      <c r="Q156" s="33" t="s">
        <v>4</v>
      </c>
      <c r="R156" s="35">
        <v>57</v>
      </c>
      <c r="S156" s="33">
        <v>6130</v>
      </c>
      <c r="T156" s="170"/>
      <c r="U156" s="155">
        <f>S156/M156</f>
        <v>3.751529987760098</v>
      </c>
      <c r="V156" s="35">
        <v>6418</v>
      </c>
      <c r="W156" s="157">
        <f>V156/M156</f>
        <v>3.9277845777233784</v>
      </c>
      <c r="X156" s="33">
        <v>6768</v>
      </c>
      <c r="Y156" s="157">
        <f t="shared" si="8"/>
        <v>4.141982864137087</v>
      </c>
      <c r="Z156" s="155">
        <f t="shared" si="4"/>
        <v>6438.666666666667</v>
      </c>
      <c r="AA156" s="33">
        <v>2006</v>
      </c>
      <c r="AB156" s="167" t="s">
        <v>376</v>
      </c>
      <c r="AC156" s="38" t="s">
        <v>3</v>
      </c>
      <c r="AD156" s="108" t="s">
        <v>2</v>
      </c>
      <c r="AE156" s="177">
        <v>1</v>
      </c>
      <c r="AF156" s="224"/>
      <c r="AG156" s="228"/>
      <c r="AH156" s="229"/>
      <c r="AI156" s="216"/>
    </row>
    <row r="157" spans="1:35" s="39" customFormat="1" ht="15" customHeight="1">
      <c r="A157" s="250"/>
      <c r="B157" s="202">
        <v>2317</v>
      </c>
      <c r="C157" s="32" t="s">
        <v>178</v>
      </c>
      <c r="D157" s="32" t="s">
        <v>174</v>
      </c>
      <c r="E157" s="33" t="s">
        <v>68</v>
      </c>
      <c r="F157" s="30">
        <v>16</v>
      </c>
      <c r="G157" s="30">
        <v>16</v>
      </c>
      <c r="H157" s="30">
        <v>16</v>
      </c>
      <c r="I157" s="40">
        <v>2640</v>
      </c>
      <c r="J157" s="179">
        <v>1909</v>
      </c>
      <c r="K157" s="40" t="s">
        <v>261</v>
      </c>
      <c r="L157" s="34">
        <v>2000</v>
      </c>
      <c r="M157" s="34">
        <f>1020*3.5+1020*3.5</f>
        <v>7140</v>
      </c>
      <c r="N157" s="33" t="s">
        <v>196</v>
      </c>
      <c r="O157" s="30" t="s">
        <v>255</v>
      </c>
      <c r="P157" s="40" t="s">
        <v>260</v>
      </c>
      <c r="Q157" s="33" t="s">
        <v>4</v>
      </c>
      <c r="R157" s="35">
        <v>162.8</v>
      </c>
      <c r="S157" s="33">
        <v>4836</v>
      </c>
      <c r="T157" s="170"/>
      <c r="U157" s="155"/>
      <c r="V157" s="35">
        <v>5625</v>
      </c>
      <c r="W157" s="155"/>
      <c r="X157" s="33">
        <v>6095</v>
      </c>
      <c r="Y157" s="172"/>
      <c r="Z157" s="155">
        <f t="shared" si="4"/>
        <v>5518.666666666667</v>
      </c>
      <c r="AA157" s="33">
        <v>2007</v>
      </c>
      <c r="AB157" s="167" t="s">
        <v>377</v>
      </c>
      <c r="AC157" s="38" t="s">
        <v>3</v>
      </c>
      <c r="AD157" s="108" t="s">
        <v>2</v>
      </c>
      <c r="AE157" s="177">
        <v>1</v>
      </c>
      <c r="AF157" s="224"/>
      <c r="AG157" s="228"/>
      <c r="AH157" s="229"/>
      <c r="AI157" s="216"/>
    </row>
    <row r="158" spans="1:35" s="39" customFormat="1" ht="15" customHeight="1">
      <c r="A158" s="250"/>
      <c r="B158" s="207">
        <v>2331</v>
      </c>
      <c r="C158" s="32" t="s">
        <v>178</v>
      </c>
      <c r="D158" s="32" t="s">
        <v>174</v>
      </c>
      <c r="E158" s="33" t="s">
        <v>68</v>
      </c>
      <c r="F158" s="30">
        <v>16</v>
      </c>
      <c r="G158" s="30">
        <v>16</v>
      </c>
      <c r="H158" s="30">
        <v>16</v>
      </c>
      <c r="I158" s="30">
        <v>2640</v>
      </c>
      <c r="J158" s="66">
        <v>1909</v>
      </c>
      <c r="K158" s="30" t="s">
        <v>261</v>
      </c>
      <c r="L158" s="34">
        <v>2000</v>
      </c>
      <c r="M158" s="34">
        <v>4405</v>
      </c>
      <c r="N158" s="33" t="s">
        <v>196</v>
      </c>
      <c r="O158" s="30" t="s">
        <v>255</v>
      </c>
      <c r="P158" s="30" t="s">
        <v>260</v>
      </c>
      <c r="Q158" s="33" t="s">
        <v>4</v>
      </c>
      <c r="R158" s="35">
        <v>162.8</v>
      </c>
      <c r="S158" s="33">
        <v>4836</v>
      </c>
      <c r="T158" s="170"/>
      <c r="U158" s="170"/>
      <c r="V158" s="35">
        <v>5625</v>
      </c>
      <c r="W158" s="170"/>
      <c r="X158" s="33">
        <v>6095</v>
      </c>
      <c r="Y158" s="171"/>
      <c r="Z158" s="170">
        <f>AVERAGE(S158,V158,X158)</f>
        <v>5518.666666666667</v>
      </c>
      <c r="AA158" s="33">
        <v>2007</v>
      </c>
      <c r="AB158" s="167" t="s">
        <v>377</v>
      </c>
      <c r="AC158" s="38" t="s">
        <v>3</v>
      </c>
      <c r="AD158" s="108" t="s">
        <v>2</v>
      </c>
      <c r="AE158" s="177">
        <v>1</v>
      </c>
      <c r="AF158" s="224"/>
      <c r="AG158" s="228"/>
      <c r="AH158" s="229"/>
      <c r="AI158" s="216"/>
    </row>
    <row r="159" spans="1:33" ht="15" customHeight="1">
      <c r="A159" s="195">
        <v>107</v>
      </c>
      <c r="B159" s="4">
        <v>3032</v>
      </c>
      <c r="C159" s="3" t="s">
        <v>175</v>
      </c>
      <c r="D159" s="3" t="s">
        <v>176</v>
      </c>
      <c r="E159" s="1" t="s">
        <v>68</v>
      </c>
      <c r="F159" s="17">
        <v>15</v>
      </c>
      <c r="G159" s="17">
        <v>11</v>
      </c>
      <c r="H159" s="17">
        <v>6</v>
      </c>
      <c r="I159" s="13">
        <v>2176</v>
      </c>
      <c r="J159" s="179">
        <v>1909</v>
      </c>
      <c r="K159" s="13" t="s">
        <v>261</v>
      </c>
      <c r="L159" s="91">
        <v>3718.55</v>
      </c>
      <c r="M159" s="18">
        <v>17170.8</v>
      </c>
      <c r="N159" s="1">
        <v>1997</v>
      </c>
      <c r="O159" s="102" t="s">
        <v>261</v>
      </c>
      <c r="P159" s="101" t="s">
        <v>260</v>
      </c>
      <c r="Q159" s="1" t="s">
        <v>4</v>
      </c>
      <c r="R159" s="19">
        <v>400</v>
      </c>
      <c r="S159" s="83" t="s">
        <v>224</v>
      </c>
      <c r="T159" s="126"/>
      <c r="U159" s="127"/>
      <c r="V159" s="125" t="s">
        <v>224</v>
      </c>
      <c r="W159" s="128"/>
      <c r="X159" s="83">
        <v>17283</v>
      </c>
      <c r="Y159" s="123">
        <f t="shared" si="8"/>
        <v>1.0065343490111118</v>
      </c>
      <c r="Z159" s="124" t="s">
        <v>224</v>
      </c>
      <c r="AA159" s="83">
        <v>2010</v>
      </c>
      <c r="AB159" s="16" t="s">
        <v>378</v>
      </c>
      <c r="AC159" s="108" t="s">
        <v>2</v>
      </c>
      <c r="AD159" s="108" t="s">
        <v>3</v>
      </c>
      <c r="AE159" s="177">
        <v>1</v>
      </c>
      <c r="AF159" s="224"/>
      <c r="AG159" s="226"/>
    </row>
    <row r="160" spans="1:33" ht="15" customHeight="1">
      <c r="A160" s="195">
        <v>108</v>
      </c>
      <c r="B160" s="4">
        <v>236</v>
      </c>
      <c r="C160" s="3" t="s">
        <v>177</v>
      </c>
      <c r="D160" s="3" t="s">
        <v>146</v>
      </c>
      <c r="E160" s="1" t="s">
        <v>68</v>
      </c>
      <c r="F160" s="17">
        <v>16</v>
      </c>
      <c r="G160" s="17">
        <v>11</v>
      </c>
      <c r="H160" s="17"/>
      <c r="I160" s="13">
        <v>2157</v>
      </c>
      <c r="J160" s="179">
        <v>1909</v>
      </c>
      <c r="K160" s="13" t="s">
        <v>261</v>
      </c>
      <c r="L160" s="91">
        <v>3091.43</v>
      </c>
      <c r="M160" s="18">
        <v>13911.43</v>
      </c>
      <c r="N160" s="1" t="s">
        <v>196</v>
      </c>
      <c r="O160" s="102" t="s">
        <v>261</v>
      </c>
      <c r="P160" s="101" t="s">
        <v>260</v>
      </c>
      <c r="Q160" s="1" t="s">
        <v>4</v>
      </c>
      <c r="R160" s="19">
        <v>107</v>
      </c>
      <c r="S160" s="83">
        <v>12534</v>
      </c>
      <c r="T160" s="124"/>
      <c r="U160" s="121"/>
      <c r="V160" s="125">
        <v>9747</v>
      </c>
      <c r="W160" s="123"/>
      <c r="X160" s="83">
        <v>25611</v>
      </c>
      <c r="Y160" s="123"/>
      <c r="Z160" s="121"/>
      <c r="AA160" s="83">
        <v>2009</v>
      </c>
      <c r="AB160" s="16" t="s">
        <v>379</v>
      </c>
      <c r="AC160" s="108" t="s">
        <v>2</v>
      </c>
      <c r="AD160" s="108" t="s">
        <v>3</v>
      </c>
      <c r="AE160" s="177">
        <v>1</v>
      </c>
      <c r="AF160" s="224"/>
      <c r="AG160" s="226"/>
    </row>
    <row r="161" spans="1:35" s="158" customFormat="1" ht="15" customHeight="1">
      <c r="A161" s="195">
        <v>109</v>
      </c>
      <c r="B161" s="201">
        <v>5072</v>
      </c>
      <c r="C161" s="153" t="s">
        <v>179</v>
      </c>
      <c r="D161" s="153" t="s">
        <v>180</v>
      </c>
      <c r="E161" s="154" t="s">
        <v>68</v>
      </c>
      <c r="F161" s="40">
        <v>11</v>
      </c>
      <c r="G161" s="40"/>
      <c r="H161" s="40"/>
      <c r="I161" s="40">
        <v>1309</v>
      </c>
      <c r="J161" s="179">
        <v>1909</v>
      </c>
      <c r="K161" s="40" t="s">
        <v>261</v>
      </c>
      <c r="L161" s="34">
        <v>125.63</v>
      </c>
      <c r="M161" s="34">
        <v>395.73</v>
      </c>
      <c r="N161" s="33" t="s">
        <v>196</v>
      </c>
      <c r="O161" s="40" t="s">
        <v>255</v>
      </c>
      <c r="P161" s="40" t="s">
        <v>260</v>
      </c>
      <c r="Q161" s="154" t="s">
        <v>4</v>
      </c>
      <c r="R161" s="156">
        <v>23</v>
      </c>
      <c r="S161" s="154">
        <v>1019</v>
      </c>
      <c r="T161" s="155"/>
      <c r="U161" s="155">
        <f>S161/M161</f>
        <v>2.5749879968665503</v>
      </c>
      <c r="V161" s="156">
        <v>1032</v>
      </c>
      <c r="W161" s="157">
        <f>V161/M161</f>
        <v>2.6078386778864378</v>
      </c>
      <c r="X161" s="154">
        <v>1258</v>
      </c>
      <c r="Y161" s="157">
        <f t="shared" si="8"/>
        <v>3.1789351325398627</v>
      </c>
      <c r="Z161" s="155">
        <f t="shared" si="4"/>
        <v>1103</v>
      </c>
      <c r="AA161" s="33" t="s">
        <v>218</v>
      </c>
      <c r="AB161" s="167" t="s">
        <v>380</v>
      </c>
      <c r="AC161" s="38" t="s">
        <v>3</v>
      </c>
      <c r="AD161" s="108" t="s">
        <v>2</v>
      </c>
      <c r="AE161" s="177">
        <v>1</v>
      </c>
      <c r="AF161" s="224"/>
      <c r="AG161" s="226"/>
      <c r="AH161" s="227"/>
      <c r="AI161" s="212"/>
    </row>
    <row r="162" spans="1:35" s="158" customFormat="1" ht="15" customHeight="1">
      <c r="A162" s="195">
        <v>110</v>
      </c>
      <c r="B162" s="202">
        <v>1338</v>
      </c>
      <c r="C162" s="173" t="s">
        <v>238</v>
      </c>
      <c r="D162" s="32" t="s">
        <v>239</v>
      </c>
      <c r="E162" s="33" t="s">
        <v>68</v>
      </c>
      <c r="F162" s="30">
        <v>11</v>
      </c>
      <c r="G162" s="30"/>
      <c r="H162" s="30"/>
      <c r="I162" s="40">
        <v>1309</v>
      </c>
      <c r="J162" s="179">
        <v>1909</v>
      </c>
      <c r="K162" s="40" t="s">
        <v>261</v>
      </c>
      <c r="L162" s="34">
        <v>2700</v>
      </c>
      <c r="M162" s="34">
        <v>18428</v>
      </c>
      <c r="N162" s="30" t="s">
        <v>196</v>
      </c>
      <c r="O162" s="30" t="s">
        <v>255</v>
      </c>
      <c r="P162" s="40" t="s">
        <v>260</v>
      </c>
      <c r="Q162" s="33" t="s">
        <v>4</v>
      </c>
      <c r="R162" s="35">
        <v>248</v>
      </c>
      <c r="S162" s="33">
        <v>3581</v>
      </c>
      <c r="T162" s="170"/>
      <c r="U162" s="155"/>
      <c r="V162" s="35">
        <v>3387</v>
      </c>
      <c r="W162" s="157"/>
      <c r="X162" s="33">
        <v>2002</v>
      </c>
      <c r="Y162" s="157"/>
      <c r="Z162" s="155">
        <f t="shared" si="4"/>
        <v>2990</v>
      </c>
      <c r="AA162" s="33">
        <v>2009</v>
      </c>
      <c r="AB162" s="167" t="s">
        <v>381</v>
      </c>
      <c r="AC162" s="38" t="s">
        <v>3</v>
      </c>
      <c r="AD162" s="108" t="s">
        <v>2</v>
      </c>
      <c r="AE162" s="177">
        <v>1</v>
      </c>
      <c r="AF162" s="224"/>
      <c r="AG162" s="226"/>
      <c r="AH162" s="227"/>
      <c r="AI162" s="212"/>
    </row>
    <row r="163" spans="1:35" s="39" customFormat="1" ht="15" customHeight="1">
      <c r="A163" s="207">
        <v>111</v>
      </c>
      <c r="B163" s="207">
        <v>3385</v>
      </c>
      <c r="C163" s="32" t="s">
        <v>244</v>
      </c>
      <c r="D163" s="32" t="s">
        <v>257</v>
      </c>
      <c r="E163" s="33" t="s">
        <v>68</v>
      </c>
      <c r="F163" s="30">
        <v>12</v>
      </c>
      <c r="G163" s="30">
        <v>12</v>
      </c>
      <c r="H163" s="30">
        <v>11</v>
      </c>
      <c r="I163" s="30">
        <v>1957</v>
      </c>
      <c r="J163" s="66">
        <v>1909</v>
      </c>
      <c r="K163" s="30" t="s">
        <v>261</v>
      </c>
      <c r="L163" s="34">
        <v>3000</v>
      </c>
      <c r="M163" s="34">
        <v>14000</v>
      </c>
      <c r="N163" s="30">
        <v>2010</v>
      </c>
      <c r="O163" s="30" t="s">
        <v>261</v>
      </c>
      <c r="P163" s="30" t="s">
        <v>260</v>
      </c>
      <c r="Q163" s="33" t="s">
        <v>407</v>
      </c>
      <c r="R163" s="35">
        <v>1600</v>
      </c>
      <c r="S163" s="33"/>
      <c r="T163" s="170"/>
      <c r="U163" s="170"/>
      <c r="V163" s="35"/>
      <c r="W163" s="171"/>
      <c r="Y163" s="171"/>
      <c r="Z163" s="170"/>
      <c r="AA163" s="33" t="s">
        <v>249</v>
      </c>
      <c r="AB163" s="167" t="s">
        <v>382</v>
      </c>
      <c r="AC163" s="38" t="s">
        <v>2</v>
      </c>
      <c r="AD163" s="38" t="s">
        <v>2</v>
      </c>
      <c r="AE163" s="178">
        <v>0.25</v>
      </c>
      <c r="AF163" s="224"/>
      <c r="AG163" s="228"/>
      <c r="AH163" s="229"/>
      <c r="AI163" s="216"/>
    </row>
    <row r="164" spans="1:35" s="158" customFormat="1" ht="15" customHeight="1">
      <c r="A164" s="195">
        <v>112</v>
      </c>
      <c r="B164" s="201">
        <v>70</v>
      </c>
      <c r="C164" s="153" t="s">
        <v>242</v>
      </c>
      <c r="D164" s="32" t="s">
        <v>243</v>
      </c>
      <c r="E164" s="33" t="s">
        <v>68</v>
      </c>
      <c r="F164" s="30">
        <v>11</v>
      </c>
      <c r="G164" s="30"/>
      <c r="H164" s="30"/>
      <c r="I164" s="40">
        <v>1309</v>
      </c>
      <c r="J164" s="179">
        <v>1909</v>
      </c>
      <c r="K164" s="40" t="s">
        <v>261</v>
      </c>
      <c r="L164" s="34">
        <v>720</v>
      </c>
      <c r="M164" s="34">
        <v>2160</v>
      </c>
      <c r="N164" s="30">
        <v>2010</v>
      </c>
      <c r="O164" s="30" t="s">
        <v>261</v>
      </c>
      <c r="P164" s="40" t="s">
        <v>260</v>
      </c>
      <c r="Q164" s="33" t="s">
        <v>4</v>
      </c>
      <c r="R164" s="35">
        <v>55</v>
      </c>
      <c r="S164" s="33"/>
      <c r="T164" s="170"/>
      <c r="U164" s="174"/>
      <c r="V164" s="35"/>
      <c r="W164" s="172"/>
      <c r="Y164" s="172"/>
      <c r="Z164" s="155"/>
      <c r="AA164" s="33" t="s">
        <v>249</v>
      </c>
      <c r="AB164" s="167" t="s">
        <v>383</v>
      </c>
      <c r="AC164" s="38" t="s">
        <v>3</v>
      </c>
      <c r="AD164" s="108" t="s">
        <v>2</v>
      </c>
      <c r="AE164" s="177">
        <v>1</v>
      </c>
      <c r="AF164" s="224"/>
      <c r="AG164" s="226"/>
      <c r="AH164" s="227"/>
      <c r="AI164" s="212"/>
    </row>
    <row r="165" spans="2:33" ht="15" customHeight="1" hidden="1">
      <c r="B165" s="4">
        <v>339</v>
      </c>
      <c r="C165" s="11" t="s">
        <v>395</v>
      </c>
      <c r="D165" s="3" t="s">
        <v>396</v>
      </c>
      <c r="E165" s="1" t="s">
        <v>68</v>
      </c>
      <c r="F165" s="31"/>
      <c r="G165" s="31"/>
      <c r="H165" s="31"/>
      <c r="I165" s="31"/>
      <c r="J165" s="179">
        <v>1909</v>
      </c>
      <c r="K165" s="13"/>
      <c r="L165" s="95">
        <v>2757.58</v>
      </c>
      <c r="M165" s="18">
        <f>L165*5</f>
        <v>13787.9</v>
      </c>
      <c r="N165" s="30"/>
      <c r="O165" s="102" t="s">
        <v>261</v>
      </c>
      <c r="P165" s="101" t="s">
        <v>260</v>
      </c>
      <c r="Q165" s="1" t="s">
        <v>4</v>
      </c>
      <c r="R165" s="19"/>
      <c r="S165" s="83"/>
      <c r="T165" s="124"/>
      <c r="U165" s="127"/>
      <c r="V165" s="125"/>
      <c r="W165" s="128"/>
      <c r="X165" s="86"/>
      <c r="Y165" s="128"/>
      <c r="Z165" s="121"/>
      <c r="AA165" s="83"/>
      <c r="AB165" s="29" t="s">
        <v>397</v>
      </c>
      <c r="AC165" s="108" t="s">
        <v>3</v>
      </c>
      <c r="AD165" s="176"/>
      <c r="AE165" s="177">
        <v>1</v>
      </c>
      <c r="AF165" s="224"/>
      <c r="AG165" s="226"/>
    </row>
    <row r="166" spans="1:33" ht="15" customHeight="1">
      <c r="A166" s="200">
        <v>114</v>
      </c>
      <c r="B166" s="4">
        <v>3135</v>
      </c>
      <c r="C166" s="11" t="s">
        <v>240</v>
      </c>
      <c r="D166" s="3" t="s">
        <v>215</v>
      </c>
      <c r="E166" s="1" t="s">
        <v>68</v>
      </c>
      <c r="F166" s="40">
        <v>12</v>
      </c>
      <c r="G166" s="40">
        <v>6</v>
      </c>
      <c r="H166" s="40">
        <v>6</v>
      </c>
      <c r="I166" s="13">
        <v>1704</v>
      </c>
      <c r="J166" s="179">
        <v>1909</v>
      </c>
      <c r="K166" s="13" t="s">
        <v>261</v>
      </c>
      <c r="L166" s="90">
        <v>4603.73</v>
      </c>
      <c r="M166" s="42">
        <v>19306.59</v>
      </c>
      <c r="N166" s="30" t="s">
        <v>196</v>
      </c>
      <c r="O166" s="101" t="s">
        <v>261</v>
      </c>
      <c r="P166" s="101" t="s">
        <v>260</v>
      </c>
      <c r="Q166" s="1" t="s">
        <v>4</v>
      </c>
      <c r="R166" s="19">
        <v>650</v>
      </c>
      <c r="S166" s="142"/>
      <c r="T166" s="143"/>
      <c r="U166" s="127"/>
      <c r="V166" s="101">
        <v>7074</v>
      </c>
      <c r="W166" s="123"/>
      <c r="X166" s="144">
        <v>20854</v>
      </c>
      <c r="Y166" s="123"/>
      <c r="Z166" s="124" t="s">
        <v>224</v>
      </c>
      <c r="AA166" s="83" t="s">
        <v>218</v>
      </c>
      <c r="AB166" s="16" t="s">
        <v>384</v>
      </c>
      <c r="AC166" s="111" t="s">
        <v>3</v>
      </c>
      <c r="AD166" s="111" t="s">
        <v>3</v>
      </c>
      <c r="AE166" s="177">
        <v>1</v>
      </c>
      <c r="AF166" s="224"/>
      <c r="AG166" s="226"/>
    </row>
    <row r="167" spans="1:33" ht="15" customHeight="1">
      <c r="A167" s="200">
        <v>115</v>
      </c>
      <c r="B167" s="4">
        <v>2859</v>
      </c>
      <c r="C167" s="3" t="s">
        <v>404</v>
      </c>
      <c r="D167" s="153" t="s">
        <v>143</v>
      </c>
      <c r="E167" s="1" t="s">
        <v>68</v>
      </c>
      <c r="F167" s="30">
        <v>24</v>
      </c>
      <c r="G167" s="30">
        <v>24</v>
      </c>
      <c r="H167" s="30">
        <v>24</v>
      </c>
      <c r="I167" s="13">
        <v>3960</v>
      </c>
      <c r="J167" s="179">
        <v>1909</v>
      </c>
      <c r="K167" s="196"/>
      <c r="L167" s="197"/>
      <c r="M167" s="42">
        <v>2927</v>
      </c>
      <c r="N167" s="30"/>
      <c r="O167" s="101" t="s">
        <v>261</v>
      </c>
      <c r="P167" s="101" t="s">
        <v>260</v>
      </c>
      <c r="Q167" s="1" t="s">
        <v>4</v>
      </c>
      <c r="R167" s="19"/>
      <c r="S167" s="142"/>
      <c r="T167" s="143"/>
      <c r="U167" s="127"/>
      <c r="V167" s="101"/>
      <c r="W167" s="123"/>
      <c r="X167" s="144"/>
      <c r="Y167" s="123"/>
      <c r="Z167" s="124"/>
      <c r="AA167" s="83"/>
      <c r="AB167" s="16"/>
      <c r="AC167" s="111"/>
      <c r="AD167" s="111"/>
      <c r="AE167" s="177">
        <v>1</v>
      </c>
      <c r="AF167" s="224"/>
      <c r="AG167" s="226"/>
    </row>
    <row r="168" spans="1:34" ht="15" customHeight="1">
      <c r="A168" s="200"/>
      <c r="B168" s="4"/>
      <c r="C168" s="3"/>
      <c r="D168" s="9"/>
      <c r="E168" s="1"/>
      <c r="F168" s="30"/>
      <c r="G168" s="30"/>
      <c r="H168" s="30"/>
      <c r="I168" s="17"/>
      <c r="J168" s="66"/>
      <c r="K168" s="196"/>
      <c r="L168" s="197"/>
      <c r="M168" s="42"/>
      <c r="N168" s="30"/>
      <c r="O168" s="101"/>
      <c r="P168" s="101"/>
      <c r="Q168" s="1"/>
      <c r="R168" s="19"/>
      <c r="S168" s="142"/>
      <c r="T168" s="143"/>
      <c r="U168" s="127"/>
      <c r="V168" s="101"/>
      <c r="W168" s="123"/>
      <c r="X168" s="144"/>
      <c r="Y168" s="123"/>
      <c r="Z168" s="124"/>
      <c r="AA168" s="83"/>
      <c r="AB168" s="16"/>
      <c r="AC168" s="111"/>
      <c r="AD168" s="111"/>
      <c r="AE168" s="206"/>
      <c r="AF168" s="236"/>
      <c r="AG168" s="237"/>
      <c r="AH168" s="238"/>
    </row>
    <row r="169" ht="13.5" thickBot="1">
      <c r="AE169" s="175"/>
    </row>
    <row r="170" spans="1:35" s="50" customFormat="1" ht="40.5" customHeight="1" thickBot="1">
      <c r="A170" s="245" t="s">
        <v>413</v>
      </c>
      <c r="B170" s="259"/>
      <c r="C170" s="259"/>
      <c r="D170" s="259"/>
      <c r="E170" s="259"/>
      <c r="F170" s="259"/>
      <c r="G170" s="259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  <c r="V170" s="259"/>
      <c r="W170" s="259"/>
      <c r="X170" s="259"/>
      <c r="Y170" s="259"/>
      <c r="Z170" s="259"/>
      <c r="AA170" s="259"/>
      <c r="AB170" s="259"/>
      <c r="AC170" s="259"/>
      <c r="AD170" s="259"/>
      <c r="AE170" s="259"/>
      <c r="AF170" s="221"/>
      <c r="AG170" s="221"/>
      <c r="AH170" s="221"/>
      <c r="AI170" s="209"/>
    </row>
    <row r="171" spans="1:35" s="61" customFormat="1" ht="57" thickBot="1">
      <c r="A171" s="151" t="s">
        <v>409</v>
      </c>
      <c r="B171" s="151" t="s">
        <v>272</v>
      </c>
      <c r="C171" s="57" t="s">
        <v>182</v>
      </c>
      <c r="D171" s="58" t="s">
        <v>183</v>
      </c>
      <c r="E171" s="56" t="s">
        <v>181</v>
      </c>
      <c r="F171" s="256"/>
      <c r="G171" s="256"/>
      <c r="H171" s="256"/>
      <c r="I171" s="97"/>
      <c r="J171" s="98"/>
      <c r="K171" s="59" t="s">
        <v>259</v>
      </c>
      <c r="L171" s="79" t="s">
        <v>190</v>
      </c>
      <c r="M171" s="194" t="s">
        <v>412</v>
      </c>
      <c r="N171" s="60" t="s">
        <v>248</v>
      </c>
      <c r="O171" s="79" t="s">
        <v>258</v>
      </c>
      <c r="P171" s="79" t="s">
        <v>254</v>
      </c>
      <c r="Q171" s="208" t="s">
        <v>220</v>
      </c>
      <c r="R171" s="60"/>
      <c r="S171" s="105"/>
      <c r="T171" s="113"/>
      <c r="U171" s="105"/>
      <c r="V171" s="105"/>
      <c r="W171" s="114"/>
      <c r="X171" s="105"/>
      <c r="Y171" s="114"/>
      <c r="Z171" s="113"/>
      <c r="AA171" s="105"/>
      <c r="AB171" s="60"/>
      <c r="AC171" s="105" t="s">
        <v>251</v>
      </c>
      <c r="AD171" s="105" t="s">
        <v>250</v>
      </c>
      <c r="AE171" s="60" t="s">
        <v>405</v>
      </c>
      <c r="AF171" s="222"/>
      <c r="AG171" s="222"/>
      <c r="AH171" s="222"/>
      <c r="AI171" s="210"/>
    </row>
    <row r="174" spans="1:35" s="158" customFormat="1" ht="15" customHeight="1">
      <c r="A174" s="202">
        <v>21</v>
      </c>
      <c r="B174" s="201">
        <v>5113</v>
      </c>
      <c r="C174" s="173" t="s">
        <v>275</v>
      </c>
      <c r="D174" s="153" t="s">
        <v>236</v>
      </c>
      <c r="E174" s="33" t="s">
        <v>264</v>
      </c>
      <c r="F174" s="30"/>
      <c r="G174" s="30"/>
      <c r="H174" s="30"/>
      <c r="I174" s="30"/>
      <c r="J174" s="40"/>
      <c r="K174" s="40" t="s">
        <v>261</v>
      </c>
      <c r="L174" s="41">
        <v>550</v>
      </c>
      <c r="M174" s="41">
        <f>L174*3.5</f>
        <v>1925</v>
      </c>
      <c r="N174" s="33">
        <v>2010</v>
      </c>
      <c r="O174" s="40" t="s">
        <v>255</v>
      </c>
      <c r="P174" s="40" t="s">
        <v>261</v>
      </c>
      <c r="Q174" s="154" t="s">
        <v>237</v>
      </c>
      <c r="R174" s="156"/>
      <c r="S174" s="154"/>
      <c r="T174" s="155"/>
      <c r="U174" s="155"/>
      <c r="V174" s="156"/>
      <c r="W174" s="157"/>
      <c r="X174" s="154"/>
      <c r="Y174" s="157"/>
      <c r="Z174" s="155"/>
      <c r="AA174" s="33"/>
      <c r="AB174" s="37"/>
      <c r="AC174" s="38" t="s">
        <v>3</v>
      </c>
      <c r="AD174" s="38" t="s">
        <v>3</v>
      </c>
      <c r="AE174" s="178">
        <v>2</v>
      </c>
      <c r="AF174" s="239"/>
      <c r="AG174" s="239"/>
      <c r="AH174" s="227"/>
      <c r="AI174" s="212"/>
    </row>
    <row r="175" spans="1:35" s="158" customFormat="1" ht="15" customHeight="1">
      <c r="A175" s="202">
        <v>22</v>
      </c>
      <c r="B175" s="202">
        <v>24084</v>
      </c>
      <c r="C175" s="173" t="s">
        <v>276</v>
      </c>
      <c r="D175" s="153" t="s">
        <v>236</v>
      </c>
      <c r="E175" s="33" t="s">
        <v>264</v>
      </c>
      <c r="F175" s="30"/>
      <c r="G175" s="30"/>
      <c r="H175" s="30"/>
      <c r="I175" s="30"/>
      <c r="J175" s="40"/>
      <c r="K175" s="40" t="s">
        <v>261</v>
      </c>
      <c r="L175" s="41">
        <v>550</v>
      </c>
      <c r="M175" s="41">
        <f>L175*3.5</f>
        <v>1925</v>
      </c>
      <c r="N175" s="33">
        <v>2010</v>
      </c>
      <c r="O175" s="40" t="s">
        <v>255</v>
      </c>
      <c r="P175" s="40" t="s">
        <v>261</v>
      </c>
      <c r="Q175" s="154" t="s">
        <v>237</v>
      </c>
      <c r="R175" s="156"/>
      <c r="S175" s="154"/>
      <c r="T175" s="155"/>
      <c r="U175" s="155"/>
      <c r="V175" s="156"/>
      <c r="W175" s="157"/>
      <c r="X175" s="154"/>
      <c r="Y175" s="157"/>
      <c r="Z175" s="155"/>
      <c r="AA175" s="33"/>
      <c r="AB175" s="37"/>
      <c r="AC175" s="38" t="s">
        <v>3</v>
      </c>
      <c r="AD175" s="38" t="s">
        <v>3</v>
      </c>
      <c r="AE175" s="178">
        <v>2</v>
      </c>
      <c r="AF175" s="239"/>
      <c r="AG175" s="239"/>
      <c r="AH175" s="227"/>
      <c r="AI175" s="212"/>
    </row>
    <row r="176" spans="1:35" s="158" customFormat="1" ht="15" customHeight="1">
      <c r="A176" s="202">
        <v>46</v>
      </c>
      <c r="B176" s="202">
        <v>3072</v>
      </c>
      <c r="C176" s="153" t="s">
        <v>76</v>
      </c>
      <c r="D176" s="153" t="s">
        <v>77</v>
      </c>
      <c r="E176" s="154" t="s">
        <v>59</v>
      </c>
      <c r="F176" s="30"/>
      <c r="G176" s="30"/>
      <c r="H176" s="30"/>
      <c r="I176" s="30"/>
      <c r="J176" s="40"/>
      <c r="K176" s="40" t="s">
        <v>255</v>
      </c>
      <c r="L176" s="41">
        <v>3786</v>
      </c>
      <c r="M176" s="41">
        <f>13049*0.2</f>
        <v>2609.8</v>
      </c>
      <c r="N176" s="154">
        <v>1992</v>
      </c>
      <c r="O176" s="40" t="s">
        <v>255</v>
      </c>
      <c r="P176" s="40" t="s">
        <v>260</v>
      </c>
      <c r="Q176" s="81"/>
      <c r="R176" s="35"/>
      <c r="S176" s="154"/>
      <c r="T176" s="155"/>
      <c r="U176" s="155"/>
      <c r="V176" s="156"/>
      <c r="W176" s="157"/>
      <c r="X176" s="154"/>
      <c r="Y176" s="157"/>
      <c r="Z176" s="155"/>
      <c r="AA176" s="33"/>
      <c r="AB176" s="247"/>
      <c r="AC176" s="38" t="s">
        <v>2</v>
      </c>
      <c r="AD176" s="38" t="s">
        <v>226</v>
      </c>
      <c r="AE176" s="178">
        <v>1</v>
      </c>
      <c r="AF176" s="239"/>
      <c r="AG176" s="239"/>
      <c r="AH176" s="227"/>
      <c r="AI176" s="212"/>
    </row>
    <row r="177" spans="1:35" s="166" customFormat="1" ht="15" customHeight="1" hidden="1">
      <c r="A177" s="204"/>
      <c r="B177" s="202">
        <v>0</v>
      </c>
      <c r="C177" s="159"/>
      <c r="D177" s="159"/>
      <c r="E177" s="160"/>
      <c r="F177" s="30"/>
      <c r="G177" s="30"/>
      <c r="H177" s="30"/>
      <c r="I177" s="30"/>
      <c r="J177" s="161"/>
      <c r="K177" s="161" t="s">
        <v>269</v>
      </c>
      <c r="L177" s="162">
        <v>4582.7</v>
      </c>
      <c r="M177" s="162">
        <v>21016</v>
      </c>
      <c r="N177" s="160"/>
      <c r="O177" s="161"/>
      <c r="P177" s="161"/>
      <c r="Q177" s="81"/>
      <c r="R177" s="163"/>
      <c r="S177" s="160"/>
      <c r="T177" s="164"/>
      <c r="U177" s="164"/>
      <c r="V177" s="163"/>
      <c r="W177" s="165"/>
      <c r="X177" s="160"/>
      <c r="Y177" s="165"/>
      <c r="Z177" s="164"/>
      <c r="AA177" s="160"/>
      <c r="AB177" s="247"/>
      <c r="AC177" s="149"/>
      <c r="AD177" s="149"/>
      <c r="AE177" s="178">
        <v>1</v>
      </c>
      <c r="AF177" s="239"/>
      <c r="AG177" s="239"/>
      <c r="AH177" s="233"/>
      <c r="AI177" s="218"/>
    </row>
    <row r="178" spans="1:33" ht="12.75">
      <c r="A178" s="4">
        <v>60</v>
      </c>
      <c r="B178" s="4">
        <v>3017</v>
      </c>
      <c r="C178" s="3" t="s">
        <v>119</v>
      </c>
      <c r="D178" s="3" t="s">
        <v>207</v>
      </c>
      <c r="E178" s="1" t="s">
        <v>59</v>
      </c>
      <c r="F178" s="17"/>
      <c r="G178" s="17"/>
      <c r="H178" s="17"/>
      <c r="I178" s="17"/>
      <c r="J178" s="179"/>
      <c r="K178" s="13" t="s">
        <v>261</v>
      </c>
      <c r="L178" s="90">
        <v>3328.6</v>
      </c>
      <c r="M178" s="14">
        <f>12635.28*0.1</f>
        <v>1263.5280000000002</v>
      </c>
      <c r="N178" s="1">
        <v>1999</v>
      </c>
      <c r="O178" s="102" t="s">
        <v>261</v>
      </c>
      <c r="P178" s="101" t="s">
        <v>260</v>
      </c>
      <c r="Q178" s="83"/>
      <c r="R178" s="19">
        <v>621</v>
      </c>
      <c r="S178" s="83">
        <v>22884</v>
      </c>
      <c r="T178" s="124"/>
      <c r="U178" s="121">
        <v>1.8111193420327842</v>
      </c>
      <c r="V178" s="125">
        <v>20589</v>
      </c>
      <c r="W178" s="123">
        <v>1.629485060877163</v>
      </c>
      <c r="X178" s="83">
        <v>24975</v>
      </c>
      <c r="Y178" s="123">
        <v>1.9766083537523504</v>
      </c>
      <c r="Z178" s="121">
        <v>22816</v>
      </c>
      <c r="AA178" s="83" t="s">
        <v>223</v>
      </c>
      <c r="AB178" s="16" t="s">
        <v>333</v>
      </c>
      <c r="AC178" s="108" t="s">
        <v>3</v>
      </c>
      <c r="AD178" s="108" t="s">
        <v>3</v>
      </c>
      <c r="AE178" s="177">
        <v>1</v>
      </c>
      <c r="AF178" s="239"/>
      <c r="AG178" s="239"/>
    </row>
    <row r="179" spans="1:35" s="158" customFormat="1" ht="15" customHeight="1">
      <c r="A179" s="203">
        <v>61</v>
      </c>
      <c r="B179" s="202">
        <v>3386</v>
      </c>
      <c r="C179" s="153" t="s">
        <v>51</v>
      </c>
      <c r="D179" s="153" t="s">
        <v>198</v>
      </c>
      <c r="E179" s="154" t="s">
        <v>50</v>
      </c>
      <c r="F179" s="30"/>
      <c r="G179" s="30"/>
      <c r="H179" s="30"/>
      <c r="I179" s="30"/>
      <c r="J179" s="40"/>
      <c r="K179" s="40" t="s">
        <v>261</v>
      </c>
      <c r="L179" s="41">
        <v>3186.46</v>
      </c>
      <c r="M179" s="41">
        <f>10490*0.2</f>
        <v>2098</v>
      </c>
      <c r="N179" s="154">
        <v>1975</v>
      </c>
      <c r="O179" s="40" t="s">
        <v>261</v>
      </c>
      <c r="P179" s="40" t="s">
        <v>260</v>
      </c>
      <c r="Q179" s="81"/>
      <c r="R179" s="156"/>
      <c r="S179" s="154"/>
      <c r="T179" s="155"/>
      <c r="U179" s="155"/>
      <c r="V179" s="156"/>
      <c r="W179" s="157"/>
      <c r="X179" s="154"/>
      <c r="Y179" s="157"/>
      <c r="Z179" s="155"/>
      <c r="AA179" s="33"/>
      <c r="AB179" s="167"/>
      <c r="AC179" s="38" t="s">
        <v>2</v>
      </c>
      <c r="AD179" s="38" t="s">
        <v>226</v>
      </c>
      <c r="AE179" s="178">
        <v>1</v>
      </c>
      <c r="AF179" s="239"/>
      <c r="AG179" s="239"/>
      <c r="AH179" s="227"/>
      <c r="AI179" s="212"/>
    </row>
    <row r="180" spans="1:33" ht="12.75">
      <c r="A180" s="4">
        <v>63</v>
      </c>
      <c r="B180" s="4">
        <v>3116</v>
      </c>
      <c r="C180" s="3" t="s">
        <v>101</v>
      </c>
      <c r="D180" s="3" t="s">
        <v>102</v>
      </c>
      <c r="E180" s="1" t="s">
        <v>50</v>
      </c>
      <c r="F180" s="17"/>
      <c r="G180" s="17"/>
      <c r="H180" s="17"/>
      <c r="I180" s="17"/>
      <c r="J180" s="179"/>
      <c r="K180" s="13" t="s">
        <v>261</v>
      </c>
      <c r="L180" s="90">
        <v>5225.64</v>
      </c>
      <c r="M180" s="14">
        <f>16650.62*0.15</f>
        <v>2497.593</v>
      </c>
      <c r="N180" s="1">
        <v>1969</v>
      </c>
      <c r="O180" s="102" t="s">
        <v>261</v>
      </c>
      <c r="P180" s="101" t="s">
        <v>260</v>
      </c>
      <c r="Q180" s="83"/>
      <c r="R180" s="19">
        <v>516</v>
      </c>
      <c r="S180" s="83">
        <v>27854</v>
      </c>
      <c r="T180" s="124"/>
      <c r="U180" s="121">
        <v>1.672850620577492</v>
      </c>
      <c r="V180" s="125">
        <v>23976</v>
      </c>
      <c r="W180" s="123">
        <v>1.4399463803750252</v>
      </c>
      <c r="X180" s="83">
        <v>31594</v>
      </c>
      <c r="Y180" s="123">
        <v>1.8974668811131359</v>
      </c>
      <c r="Z180" s="121">
        <v>27808</v>
      </c>
      <c r="AA180" s="83">
        <v>2003</v>
      </c>
      <c r="AB180" s="16" t="s">
        <v>336</v>
      </c>
      <c r="AC180" s="108" t="s">
        <v>2</v>
      </c>
      <c r="AD180" s="108" t="s">
        <v>3</v>
      </c>
      <c r="AE180" s="177">
        <v>1</v>
      </c>
      <c r="AF180" s="239"/>
      <c r="AG180" s="239"/>
    </row>
    <row r="181" spans="1:33" ht="12.75">
      <c r="A181" s="4">
        <v>66</v>
      </c>
      <c r="B181" s="4">
        <v>3384</v>
      </c>
      <c r="C181" s="11" t="s">
        <v>107</v>
      </c>
      <c r="D181" s="11" t="s">
        <v>108</v>
      </c>
      <c r="E181" s="12" t="s">
        <v>50</v>
      </c>
      <c r="F181" s="17"/>
      <c r="G181" s="17"/>
      <c r="H181" s="17"/>
      <c r="I181" s="17"/>
      <c r="J181" s="179"/>
      <c r="K181" s="13"/>
      <c r="L181" s="90"/>
      <c r="M181" s="14">
        <v>350</v>
      </c>
      <c r="N181" s="1"/>
      <c r="O181" s="102"/>
      <c r="P181" s="101"/>
      <c r="Q181" s="83"/>
      <c r="R181" s="19"/>
      <c r="S181" s="83"/>
      <c r="T181" s="124"/>
      <c r="U181" s="121"/>
      <c r="V181" s="125"/>
      <c r="W181" s="123"/>
      <c r="X181" s="83"/>
      <c r="Y181" s="123"/>
      <c r="Z181" s="121"/>
      <c r="AA181" s="83"/>
      <c r="AB181" s="16"/>
      <c r="AC181" s="108"/>
      <c r="AD181" s="108"/>
      <c r="AE181" s="177">
        <v>1</v>
      </c>
      <c r="AF181" s="239"/>
      <c r="AG181" s="239"/>
    </row>
    <row r="182" spans="1:33" ht="12.75">
      <c r="A182" s="4">
        <v>67</v>
      </c>
      <c r="B182" s="4">
        <v>3122</v>
      </c>
      <c r="C182" s="11" t="s">
        <v>109</v>
      </c>
      <c r="D182" s="11" t="s">
        <v>110</v>
      </c>
      <c r="E182" s="12" t="s">
        <v>50</v>
      </c>
      <c r="F182" s="17"/>
      <c r="G182" s="17"/>
      <c r="H182" s="17"/>
      <c r="I182" s="17"/>
      <c r="J182" s="179"/>
      <c r="K182" s="13"/>
      <c r="L182" s="90"/>
      <c r="M182" s="14">
        <v>300</v>
      </c>
      <c r="N182" s="1"/>
      <c r="O182" s="102"/>
      <c r="P182" s="101"/>
      <c r="Q182" s="83"/>
      <c r="R182" s="19"/>
      <c r="S182" s="83"/>
      <c r="T182" s="124"/>
      <c r="U182" s="121"/>
      <c r="V182" s="125"/>
      <c r="W182" s="123"/>
      <c r="X182" s="83"/>
      <c r="Y182" s="123"/>
      <c r="Z182" s="121"/>
      <c r="AA182" s="83"/>
      <c r="AB182" s="16"/>
      <c r="AC182" s="108"/>
      <c r="AD182" s="108"/>
      <c r="AE182" s="177">
        <v>1</v>
      </c>
      <c r="AF182" s="239"/>
      <c r="AG182" s="239"/>
    </row>
    <row r="183" spans="1:33" ht="12.75">
      <c r="A183" s="4">
        <v>69</v>
      </c>
      <c r="B183" s="4">
        <v>3123</v>
      </c>
      <c r="C183" s="11" t="s">
        <v>113</v>
      </c>
      <c r="D183" s="11" t="s">
        <v>114</v>
      </c>
      <c r="E183" s="12" t="s">
        <v>50</v>
      </c>
      <c r="F183" s="17"/>
      <c r="G183" s="17"/>
      <c r="H183" s="17"/>
      <c r="I183" s="17"/>
      <c r="J183" s="179"/>
      <c r="K183" s="13"/>
      <c r="L183" s="90"/>
      <c r="M183" s="14">
        <v>400</v>
      </c>
      <c r="N183" s="1"/>
      <c r="O183" s="102"/>
      <c r="P183" s="101"/>
      <c r="Q183" s="83"/>
      <c r="R183" s="19"/>
      <c r="S183" s="83"/>
      <c r="T183" s="124"/>
      <c r="U183" s="121"/>
      <c r="V183" s="125"/>
      <c r="W183" s="123"/>
      <c r="X183" s="83"/>
      <c r="Y183" s="123"/>
      <c r="Z183" s="121"/>
      <c r="AA183" s="83"/>
      <c r="AB183" s="16"/>
      <c r="AC183" s="108"/>
      <c r="AD183" s="108"/>
      <c r="AE183" s="177">
        <v>1</v>
      </c>
      <c r="AF183" s="239"/>
      <c r="AG183" s="239"/>
    </row>
    <row r="184" spans="1:33" ht="12.75">
      <c r="A184" s="4">
        <v>71</v>
      </c>
      <c r="B184" s="4">
        <v>3107</v>
      </c>
      <c r="C184" s="3" t="s">
        <v>117</v>
      </c>
      <c r="D184" s="3" t="s">
        <v>205</v>
      </c>
      <c r="E184" s="1" t="s">
        <v>50</v>
      </c>
      <c r="F184" s="17"/>
      <c r="G184" s="17"/>
      <c r="H184" s="17"/>
      <c r="I184" s="17"/>
      <c r="J184" s="179"/>
      <c r="K184" s="13" t="s">
        <v>255</v>
      </c>
      <c r="L184" s="90">
        <f>L212-L213</f>
        <v>336.54</v>
      </c>
      <c r="M184" s="14">
        <f>10709*0.1</f>
        <v>1070.9</v>
      </c>
      <c r="N184" s="1">
        <v>1960</v>
      </c>
      <c r="O184" s="102" t="s">
        <v>255</v>
      </c>
      <c r="P184" s="101" t="s">
        <v>260</v>
      </c>
      <c r="Q184" s="83"/>
      <c r="R184" s="19">
        <v>368</v>
      </c>
      <c r="S184" s="83">
        <v>26810</v>
      </c>
      <c r="T184" s="124"/>
      <c r="U184" s="121">
        <f>S184/M184</f>
        <v>25.03501727518909</v>
      </c>
      <c r="V184" s="125">
        <v>24897</v>
      </c>
      <c r="W184" s="123">
        <f>V184/M184</f>
        <v>23.24866934354281</v>
      </c>
      <c r="X184" s="83">
        <v>26376</v>
      </c>
      <c r="Y184" s="123">
        <f>X184/M184</f>
        <v>24.62975067700065</v>
      </c>
      <c r="Z184" s="121">
        <f>AVERAGE(S184,V184,X184)</f>
        <v>26027.666666666668</v>
      </c>
      <c r="AA184" s="83">
        <v>2003</v>
      </c>
      <c r="AB184" s="16" t="s">
        <v>344</v>
      </c>
      <c r="AC184" s="108" t="s">
        <v>2</v>
      </c>
      <c r="AD184" s="108" t="s">
        <v>3</v>
      </c>
      <c r="AE184" s="177">
        <v>1</v>
      </c>
      <c r="AF184" s="239"/>
      <c r="AG184" s="239"/>
    </row>
    <row r="185" spans="1:35" s="49" customFormat="1" ht="12.75">
      <c r="A185" s="4">
        <v>72</v>
      </c>
      <c r="B185" s="4">
        <v>3112</v>
      </c>
      <c r="C185" s="11" t="s">
        <v>118</v>
      </c>
      <c r="D185" s="11" t="s">
        <v>206</v>
      </c>
      <c r="E185" s="12" t="s">
        <v>50</v>
      </c>
      <c r="F185" s="65"/>
      <c r="G185" s="65"/>
      <c r="H185" s="65"/>
      <c r="I185" s="65"/>
      <c r="J185" s="179"/>
      <c r="K185" s="46"/>
      <c r="L185" s="89"/>
      <c r="M185" s="47">
        <v>400</v>
      </c>
      <c r="N185" s="213"/>
      <c r="O185" s="214"/>
      <c r="P185" s="100"/>
      <c r="Q185" s="85"/>
      <c r="R185" s="67"/>
      <c r="S185" s="85"/>
      <c r="T185" s="139"/>
      <c r="U185" s="118"/>
      <c r="V185" s="140"/>
      <c r="W185" s="120"/>
      <c r="X185" s="85"/>
      <c r="Y185" s="120"/>
      <c r="Z185" s="118"/>
      <c r="AA185" s="85"/>
      <c r="AB185" s="68"/>
      <c r="AC185" s="107"/>
      <c r="AD185" s="107"/>
      <c r="AE185" s="177">
        <v>1</v>
      </c>
      <c r="AF185" s="239"/>
      <c r="AG185" s="240"/>
      <c r="AH185" s="225"/>
      <c r="AI185" s="215"/>
    </row>
    <row r="186" spans="1:35" s="49" customFormat="1" ht="12.75">
      <c r="A186" s="200">
        <v>77</v>
      </c>
      <c r="B186" s="4">
        <v>245</v>
      </c>
      <c r="C186" s="11" t="s">
        <v>126</v>
      </c>
      <c r="D186" s="11" t="s">
        <v>252</v>
      </c>
      <c r="E186" s="12" t="s">
        <v>120</v>
      </c>
      <c r="F186" s="65"/>
      <c r="G186" s="65"/>
      <c r="H186" s="65"/>
      <c r="I186" s="65"/>
      <c r="J186" s="179"/>
      <c r="K186" s="46"/>
      <c r="L186" s="89"/>
      <c r="M186" s="14">
        <v>1938.51</v>
      </c>
      <c r="N186" s="213"/>
      <c r="O186" s="214"/>
      <c r="P186" s="100"/>
      <c r="Q186" s="85"/>
      <c r="R186" s="67"/>
      <c r="S186" s="85"/>
      <c r="T186" s="139"/>
      <c r="U186" s="118"/>
      <c r="V186" s="140"/>
      <c r="W186" s="120"/>
      <c r="X186" s="85"/>
      <c r="Y186" s="120"/>
      <c r="Z186" s="118"/>
      <c r="AA186" s="85"/>
      <c r="AB186" s="68"/>
      <c r="AC186" s="107"/>
      <c r="AD186" s="107"/>
      <c r="AE186" s="177">
        <v>1</v>
      </c>
      <c r="AF186" s="239"/>
      <c r="AG186" s="240"/>
      <c r="AH186" s="225"/>
      <c r="AI186" s="215"/>
    </row>
    <row r="187" spans="1:35" s="76" customFormat="1" ht="15" customHeight="1">
      <c r="A187" s="203">
        <v>83</v>
      </c>
      <c r="B187" s="202">
        <v>237</v>
      </c>
      <c r="C187" s="69" t="s">
        <v>123</v>
      </c>
      <c r="D187" s="69" t="s">
        <v>124</v>
      </c>
      <c r="E187" s="70" t="s">
        <v>68</v>
      </c>
      <c r="F187" s="66"/>
      <c r="G187" s="66"/>
      <c r="H187" s="66"/>
      <c r="I187" s="66"/>
      <c r="J187" s="179"/>
      <c r="K187" s="66" t="s">
        <v>261</v>
      </c>
      <c r="L187" s="71">
        <v>112</v>
      </c>
      <c r="M187" s="71">
        <v>573.44</v>
      </c>
      <c r="N187" s="70" t="s">
        <v>196</v>
      </c>
      <c r="O187" s="66" t="s">
        <v>261</v>
      </c>
      <c r="P187" s="66" t="s">
        <v>260</v>
      </c>
      <c r="Q187" s="70" t="s">
        <v>237</v>
      </c>
      <c r="R187" s="72"/>
      <c r="S187" s="72"/>
      <c r="T187" s="73"/>
      <c r="U187" s="180"/>
      <c r="V187" s="72"/>
      <c r="W187" s="181"/>
      <c r="X187" s="72"/>
      <c r="Y187" s="181"/>
      <c r="Z187" s="72"/>
      <c r="AA187" s="70"/>
      <c r="AB187" s="74"/>
      <c r="AC187" s="75" t="s">
        <v>3</v>
      </c>
      <c r="AD187" s="75" t="s">
        <v>2</v>
      </c>
      <c r="AE187" s="178">
        <v>2</v>
      </c>
      <c r="AF187" s="239"/>
      <c r="AG187" s="240"/>
      <c r="AH187" s="241"/>
      <c r="AI187" s="220"/>
    </row>
    <row r="188" spans="1:35" s="158" customFormat="1" ht="15" customHeight="1">
      <c r="A188" s="201">
        <v>84</v>
      </c>
      <c r="B188" s="202">
        <v>3520</v>
      </c>
      <c r="C188" s="153" t="s">
        <v>199</v>
      </c>
      <c r="D188" s="153" t="s">
        <v>69</v>
      </c>
      <c r="E188" s="154" t="s">
        <v>68</v>
      </c>
      <c r="F188" s="30"/>
      <c r="G188" s="30"/>
      <c r="H188" s="30"/>
      <c r="I188" s="30"/>
      <c r="J188" s="40"/>
      <c r="K188" s="40" t="s">
        <v>261</v>
      </c>
      <c r="L188" s="41">
        <v>966.1</v>
      </c>
      <c r="M188" s="41">
        <f>3888.55*0.2</f>
        <v>777.71</v>
      </c>
      <c r="N188" s="168" t="s">
        <v>214</v>
      </c>
      <c r="O188" s="40" t="s">
        <v>261</v>
      </c>
      <c r="P188" s="40" t="s">
        <v>260</v>
      </c>
      <c r="Q188" s="81"/>
      <c r="R188" s="156"/>
      <c r="S188" s="154"/>
      <c r="T188" s="155"/>
      <c r="U188" s="155"/>
      <c r="V188" s="156"/>
      <c r="W188" s="157"/>
      <c r="X188" s="154"/>
      <c r="Y188" s="157"/>
      <c r="Z188" s="155"/>
      <c r="AA188" s="33"/>
      <c r="AB188" s="167"/>
      <c r="AC188" s="38" t="s">
        <v>2</v>
      </c>
      <c r="AD188" s="38" t="s">
        <v>2</v>
      </c>
      <c r="AE188" s="178">
        <v>1</v>
      </c>
      <c r="AF188" s="239"/>
      <c r="AG188" s="239"/>
      <c r="AH188" s="227"/>
      <c r="AI188" s="212"/>
    </row>
    <row r="189" spans="1:35" s="158" customFormat="1" ht="15" customHeight="1">
      <c r="A189" s="202">
        <v>88</v>
      </c>
      <c r="B189" s="202">
        <v>2287</v>
      </c>
      <c r="C189" s="153" t="s">
        <v>137</v>
      </c>
      <c r="D189" s="153" t="s">
        <v>138</v>
      </c>
      <c r="E189" s="154" t="s">
        <v>68</v>
      </c>
      <c r="F189" s="30"/>
      <c r="G189" s="30"/>
      <c r="H189" s="30"/>
      <c r="I189" s="30"/>
      <c r="J189" s="40"/>
      <c r="K189" s="40" t="s">
        <v>261</v>
      </c>
      <c r="L189" s="41">
        <v>3408.63</v>
      </c>
      <c r="M189" s="41">
        <v>11116.91</v>
      </c>
      <c r="N189" s="33" t="s">
        <v>196</v>
      </c>
      <c r="O189" s="40" t="s">
        <v>261</v>
      </c>
      <c r="P189" s="40" t="s">
        <v>260</v>
      </c>
      <c r="Q189" s="81"/>
      <c r="R189" s="156"/>
      <c r="S189" s="154"/>
      <c r="T189" s="155"/>
      <c r="U189" s="155"/>
      <c r="V189" s="156"/>
      <c r="W189" s="157"/>
      <c r="X189" s="154"/>
      <c r="Y189" s="157"/>
      <c r="Z189" s="155"/>
      <c r="AA189" s="33"/>
      <c r="AB189" s="167"/>
      <c r="AC189" s="38" t="s">
        <v>3</v>
      </c>
      <c r="AD189" s="38" t="s">
        <v>2</v>
      </c>
      <c r="AE189" s="178">
        <v>1</v>
      </c>
      <c r="AF189" s="239"/>
      <c r="AG189" s="239"/>
      <c r="AH189" s="227"/>
      <c r="AI189" s="212"/>
    </row>
    <row r="190" spans="1:35" s="158" customFormat="1" ht="15" customHeight="1">
      <c r="A190" s="203">
        <v>89</v>
      </c>
      <c r="B190" s="202">
        <v>241</v>
      </c>
      <c r="C190" s="153" t="s">
        <v>139</v>
      </c>
      <c r="D190" s="153" t="s">
        <v>140</v>
      </c>
      <c r="E190" s="154" t="s">
        <v>68</v>
      </c>
      <c r="F190" s="30"/>
      <c r="G190" s="30"/>
      <c r="H190" s="30"/>
      <c r="I190" s="30"/>
      <c r="J190" s="40"/>
      <c r="K190" s="40" t="s">
        <v>261</v>
      </c>
      <c r="L190" s="41">
        <v>3101.13</v>
      </c>
      <c r="M190" s="41">
        <v>13103.86</v>
      </c>
      <c r="N190" s="33" t="s">
        <v>196</v>
      </c>
      <c r="O190" s="40" t="s">
        <v>261</v>
      </c>
      <c r="P190" s="40" t="s">
        <v>260</v>
      </c>
      <c r="Q190" s="81"/>
      <c r="R190" s="156"/>
      <c r="S190" s="154"/>
      <c r="T190" s="155"/>
      <c r="U190" s="155"/>
      <c r="V190" s="156"/>
      <c r="W190" s="157"/>
      <c r="X190" s="154"/>
      <c r="Y190" s="157"/>
      <c r="Z190" s="155"/>
      <c r="AA190" s="33"/>
      <c r="AB190" s="167"/>
      <c r="AC190" s="38" t="s">
        <v>2</v>
      </c>
      <c r="AD190" s="38" t="s">
        <v>2</v>
      </c>
      <c r="AE190" s="178">
        <v>1</v>
      </c>
      <c r="AF190" s="239"/>
      <c r="AG190" s="239"/>
      <c r="AH190" s="227"/>
      <c r="AI190" s="212"/>
    </row>
    <row r="191" spans="1:35" s="158" customFormat="1" ht="15" customHeight="1">
      <c r="A191" s="203">
        <v>90</v>
      </c>
      <c r="B191" s="202">
        <v>5065</v>
      </c>
      <c r="C191" s="153" t="s">
        <v>141</v>
      </c>
      <c r="D191" s="153" t="s">
        <v>210</v>
      </c>
      <c r="E191" s="154" t="s">
        <v>68</v>
      </c>
      <c r="F191" s="30"/>
      <c r="G191" s="30"/>
      <c r="H191" s="30"/>
      <c r="I191" s="30"/>
      <c r="J191" s="40"/>
      <c r="K191" s="40" t="s">
        <v>261</v>
      </c>
      <c r="L191" s="34">
        <v>906.76</v>
      </c>
      <c r="M191" s="34">
        <v>3345.97</v>
      </c>
      <c r="N191" s="33" t="s">
        <v>196</v>
      </c>
      <c r="O191" s="40" t="s">
        <v>261</v>
      </c>
      <c r="P191" s="40" t="s">
        <v>260</v>
      </c>
      <c r="Q191" s="81"/>
      <c r="R191" s="156"/>
      <c r="S191" s="154"/>
      <c r="T191" s="155"/>
      <c r="U191" s="155"/>
      <c r="V191" s="156"/>
      <c r="W191" s="157"/>
      <c r="X191" s="154"/>
      <c r="Y191" s="157"/>
      <c r="Z191" s="155"/>
      <c r="AA191" s="33"/>
      <c r="AB191" s="167"/>
      <c r="AC191" s="38" t="s">
        <v>3</v>
      </c>
      <c r="AD191" s="38" t="s">
        <v>2</v>
      </c>
      <c r="AE191" s="178">
        <v>1</v>
      </c>
      <c r="AF191" s="239"/>
      <c r="AG191" s="239"/>
      <c r="AH191" s="227"/>
      <c r="AI191" s="212"/>
    </row>
    <row r="192" spans="1:35" s="158" customFormat="1" ht="15" customHeight="1">
      <c r="A192" s="203">
        <v>91</v>
      </c>
      <c r="B192" s="202">
        <v>386</v>
      </c>
      <c r="C192" s="153" t="s">
        <v>142</v>
      </c>
      <c r="D192" s="153" t="s">
        <v>143</v>
      </c>
      <c r="E192" s="154" t="s">
        <v>68</v>
      </c>
      <c r="F192" s="30"/>
      <c r="G192" s="30"/>
      <c r="H192" s="30"/>
      <c r="I192" s="30"/>
      <c r="J192" s="40"/>
      <c r="K192" s="40" t="s">
        <v>261</v>
      </c>
      <c r="L192" s="41">
        <v>5381.68</v>
      </c>
      <c r="M192" s="41">
        <v>24544.81</v>
      </c>
      <c r="N192" s="33" t="s">
        <v>196</v>
      </c>
      <c r="O192" s="40" t="s">
        <v>261</v>
      </c>
      <c r="P192" s="40" t="s">
        <v>260</v>
      </c>
      <c r="Q192" s="81"/>
      <c r="R192" s="156"/>
      <c r="S192" s="154"/>
      <c r="T192" s="155"/>
      <c r="U192" s="155"/>
      <c r="V192" s="156"/>
      <c r="W192" s="157"/>
      <c r="X192" s="154"/>
      <c r="Y192" s="157"/>
      <c r="Z192" s="155"/>
      <c r="AA192" s="33"/>
      <c r="AB192" s="167"/>
      <c r="AC192" s="38" t="s">
        <v>3</v>
      </c>
      <c r="AD192" s="38" t="s">
        <v>2</v>
      </c>
      <c r="AE192" s="178">
        <v>1</v>
      </c>
      <c r="AF192" s="239"/>
      <c r="AG192" s="239"/>
      <c r="AH192" s="227"/>
      <c r="AI192" s="212"/>
    </row>
    <row r="193" spans="1:35" s="158" customFormat="1" ht="15" customHeight="1">
      <c r="A193" s="203">
        <v>92</v>
      </c>
      <c r="B193" s="202">
        <v>287</v>
      </c>
      <c r="C193" s="153" t="s">
        <v>144</v>
      </c>
      <c r="D193" s="153" t="s">
        <v>145</v>
      </c>
      <c r="E193" s="154" t="s">
        <v>68</v>
      </c>
      <c r="F193" s="30"/>
      <c r="G193" s="30"/>
      <c r="H193" s="30"/>
      <c r="I193" s="30"/>
      <c r="J193" s="40"/>
      <c r="K193" s="40" t="s">
        <v>261</v>
      </c>
      <c r="L193" s="41">
        <v>25367.26</v>
      </c>
      <c r="M193" s="41">
        <v>60880.74</v>
      </c>
      <c r="N193" s="154">
        <v>1987</v>
      </c>
      <c r="O193" s="40" t="s">
        <v>261</v>
      </c>
      <c r="P193" s="40" t="s">
        <v>260</v>
      </c>
      <c r="Q193" s="81"/>
      <c r="R193" s="156"/>
      <c r="S193" s="156"/>
      <c r="T193" s="155"/>
      <c r="U193" s="155"/>
      <c r="V193" s="156"/>
      <c r="W193" s="157"/>
      <c r="X193" s="156"/>
      <c r="Y193" s="157"/>
      <c r="Z193" s="155"/>
      <c r="AA193" s="33"/>
      <c r="AB193" s="167"/>
      <c r="AC193" s="38" t="s">
        <v>2</v>
      </c>
      <c r="AD193" s="38" t="s">
        <v>2</v>
      </c>
      <c r="AE193" s="178">
        <v>1</v>
      </c>
      <c r="AF193" s="239"/>
      <c r="AG193" s="239"/>
      <c r="AH193" s="227"/>
      <c r="AI193" s="212"/>
    </row>
    <row r="194" spans="1:35" s="158" customFormat="1" ht="15" customHeight="1">
      <c r="A194" s="203">
        <v>96</v>
      </c>
      <c r="B194" s="202">
        <v>539</v>
      </c>
      <c r="C194" s="153" t="s">
        <v>152</v>
      </c>
      <c r="D194" s="153" t="s">
        <v>153</v>
      </c>
      <c r="E194" s="154" t="s">
        <v>68</v>
      </c>
      <c r="F194" s="30"/>
      <c r="G194" s="30"/>
      <c r="H194" s="30"/>
      <c r="I194" s="30"/>
      <c r="J194" s="40"/>
      <c r="K194" s="40" t="s">
        <v>261</v>
      </c>
      <c r="L194" s="41">
        <v>597.578</v>
      </c>
      <c r="M194" s="41">
        <v>1703.07</v>
      </c>
      <c r="N194" s="154">
        <v>1995</v>
      </c>
      <c r="O194" s="40" t="s">
        <v>261</v>
      </c>
      <c r="P194" s="40"/>
      <c r="Q194" s="81"/>
      <c r="R194" s="156"/>
      <c r="S194" s="154"/>
      <c r="T194" s="155"/>
      <c r="U194" s="155"/>
      <c r="V194" s="156"/>
      <c r="W194" s="157"/>
      <c r="X194" s="154"/>
      <c r="Y194" s="157"/>
      <c r="Z194" s="155"/>
      <c r="AA194" s="33"/>
      <c r="AB194" s="167"/>
      <c r="AC194" s="38" t="s">
        <v>2</v>
      </c>
      <c r="AD194" s="38" t="s">
        <v>2</v>
      </c>
      <c r="AE194" s="178">
        <v>1</v>
      </c>
      <c r="AF194" s="239"/>
      <c r="AG194" s="239"/>
      <c r="AH194" s="227"/>
      <c r="AI194" s="212"/>
    </row>
    <row r="195" spans="1:35" s="158" customFormat="1" ht="15" customHeight="1">
      <c r="A195" s="203">
        <v>98</v>
      </c>
      <c r="B195" s="202">
        <v>238</v>
      </c>
      <c r="C195" s="153" t="s">
        <v>156</v>
      </c>
      <c r="D195" s="153" t="s">
        <v>157</v>
      </c>
      <c r="E195" s="154" t="s">
        <v>68</v>
      </c>
      <c r="F195" s="30"/>
      <c r="G195" s="30"/>
      <c r="H195" s="30"/>
      <c r="I195" s="30"/>
      <c r="J195" s="40"/>
      <c r="K195" s="40" t="s">
        <v>261</v>
      </c>
      <c r="L195" s="41">
        <v>1515.39</v>
      </c>
      <c r="M195" s="41">
        <v>4870.94</v>
      </c>
      <c r="N195" s="154">
        <v>1974</v>
      </c>
      <c r="O195" s="40" t="s">
        <v>261</v>
      </c>
      <c r="P195" s="40" t="s">
        <v>260</v>
      </c>
      <c r="Q195" s="81"/>
      <c r="R195" s="156"/>
      <c r="S195" s="154"/>
      <c r="T195" s="155"/>
      <c r="U195" s="155"/>
      <c r="V195" s="156"/>
      <c r="W195" s="157"/>
      <c r="X195" s="154"/>
      <c r="Y195" s="157"/>
      <c r="Z195" s="155"/>
      <c r="AA195" s="33"/>
      <c r="AB195" s="167"/>
      <c r="AC195" s="38" t="s">
        <v>3</v>
      </c>
      <c r="AD195" s="38" t="s">
        <v>2</v>
      </c>
      <c r="AE195" s="178">
        <v>1</v>
      </c>
      <c r="AF195" s="239"/>
      <c r="AG195" s="239"/>
      <c r="AH195" s="227"/>
      <c r="AI195" s="212"/>
    </row>
    <row r="196" spans="1:35" s="158" customFormat="1" ht="15" customHeight="1">
      <c r="A196" s="203">
        <v>99</v>
      </c>
      <c r="B196" s="202">
        <v>5062</v>
      </c>
      <c r="C196" s="153" t="s">
        <v>159</v>
      </c>
      <c r="D196" s="153" t="s">
        <v>160</v>
      </c>
      <c r="E196" s="154" t="s">
        <v>68</v>
      </c>
      <c r="F196" s="30"/>
      <c r="G196" s="30"/>
      <c r="H196" s="30"/>
      <c r="I196" s="30"/>
      <c r="J196" s="40"/>
      <c r="K196" s="40" t="s">
        <v>261</v>
      </c>
      <c r="L196" s="34">
        <v>1429.89</v>
      </c>
      <c r="M196" s="34">
        <v>11457.71</v>
      </c>
      <c r="N196" s="33" t="s">
        <v>196</v>
      </c>
      <c r="O196" s="40" t="s">
        <v>261</v>
      </c>
      <c r="P196" s="40" t="s">
        <v>260</v>
      </c>
      <c r="Q196" s="81"/>
      <c r="R196" s="156"/>
      <c r="S196" s="154"/>
      <c r="T196" s="155"/>
      <c r="U196" s="155"/>
      <c r="V196" s="156"/>
      <c r="W196" s="157"/>
      <c r="X196" s="154"/>
      <c r="Y196" s="157"/>
      <c r="Z196" s="155"/>
      <c r="AA196" s="33"/>
      <c r="AB196" s="167"/>
      <c r="AC196" s="38" t="s">
        <v>3</v>
      </c>
      <c r="AD196" s="38" t="s">
        <v>2</v>
      </c>
      <c r="AE196" s="178">
        <v>1</v>
      </c>
      <c r="AF196" s="239"/>
      <c r="AG196" s="239"/>
      <c r="AH196" s="227"/>
      <c r="AI196" s="212"/>
    </row>
    <row r="197" spans="1:35" s="158" customFormat="1" ht="15" customHeight="1">
      <c r="A197" s="203">
        <v>100</v>
      </c>
      <c r="B197" s="202">
        <v>1616</v>
      </c>
      <c r="C197" s="153" t="s">
        <v>219</v>
      </c>
      <c r="D197" s="153" t="s">
        <v>161</v>
      </c>
      <c r="E197" s="154" t="s">
        <v>68</v>
      </c>
      <c r="F197" s="30"/>
      <c r="G197" s="30"/>
      <c r="H197" s="30"/>
      <c r="I197" s="30"/>
      <c r="J197" s="40"/>
      <c r="K197" s="40" t="s">
        <v>261</v>
      </c>
      <c r="L197" s="41">
        <v>2535.48</v>
      </c>
      <c r="M197" s="41">
        <v>7631.58</v>
      </c>
      <c r="N197" s="33" t="s">
        <v>196</v>
      </c>
      <c r="O197" s="40" t="s">
        <v>261</v>
      </c>
      <c r="P197" s="40" t="s">
        <v>260</v>
      </c>
      <c r="Q197" s="81"/>
      <c r="R197" s="156"/>
      <c r="S197" s="154"/>
      <c r="T197" s="155"/>
      <c r="U197" s="155"/>
      <c r="V197" s="156"/>
      <c r="W197" s="157"/>
      <c r="X197" s="154"/>
      <c r="Y197" s="157"/>
      <c r="Z197" s="155"/>
      <c r="AA197" s="33"/>
      <c r="AB197" s="167"/>
      <c r="AC197" s="38" t="s">
        <v>2</v>
      </c>
      <c r="AD197" s="38" t="s">
        <v>2</v>
      </c>
      <c r="AE197" s="178">
        <v>1</v>
      </c>
      <c r="AF197" s="239"/>
      <c r="AG197" s="239"/>
      <c r="AH197" s="227"/>
      <c r="AI197" s="212"/>
    </row>
    <row r="198" spans="1:35" s="158" customFormat="1" ht="15" customHeight="1">
      <c r="A198" s="203">
        <v>101</v>
      </c>
      <c r="B198" s="202">
        <v>940</v>
      </c>
      <c r="C198" s="153" t="s">
        <v>162</v>
      </c>
      <c r="D198" s="153" t="s">
        <v>163</v>
      </c>
      <c r="E198" s="154" t="s">
        <v>68</v>
      </c>
      <c r="F198" s="30"/>
      <c r="G198" s="30"/>
      <c r="H198" s="30"/>
      <c r="I198" s="30"/>
      <c r="J198" s="40"/>
      <c r="K198" s="40" t="s">
        <v>261</v>
      </c>
      <c r="L198" s="41">
        <v>752.9</v>
      </c>
      <c r="M198" s="41">
        <f>2371.63*0.2</f>
        <v>474.326</v>
      </c>
      <c r="N198" s="154">
        <v>2001</v>
      </c>
      <c r="O198" s="40" t="s">
        <v>255</v>
      </c>
      <c r="P198" s="40" t="s">
        <v>260</v>
      </c>
      <c r="Q198" s="81"/>
      <c r="R198" s="156"/>
      <c r="S198" s="154"/>
      <c r="T198" s="155"/>
      <c r="U198" s="155"/>
      <c r="V198" s="156"/>
      <c r="W198" s="157"/>
      <c r="X198" s="154"/>
      <c r="Y198" s="157"/>
      <c r="Z198" s="155"/>
      <c r="AA198" s="33"/>
      <c r="AB198" s="167"/>
      <c r="AC198" s="38" t="s">
        <v>3</v>
      </c>
      <c r="AD198" s="38" t="s">
        <v>2</v>
      </c>
      <c r="AE198" s="178">
        <v>1</v>
      </c>
      <c r="AF198" s="239"/>
      <c r="AG198" s="239"/>
      <c r="AH198" s="227"/>
      <c r="AI198" s="212"/>
    </row>
    <row r="199" spans="1:35" s="158" customFormat="1" ht="15" customHeight="1">
      <c r="A199" s="203">
        <v>102</v>
      </c>
      <c r="B199" s="202">
        <v>5064</v>
      </c>
      <c r="C199" s="153" t="s">
        <v>211</v>
      </c>
      <c r="D199" s="153" t="s">
        <v>164</v>
      </c>
      <c r="E199" s="154" t="s">
        <v>68</v>
      </c>
      <c r="F199" s="30"/>
      <c r="G199" s="30"/>
      <c r="H199" s="30"/>
      <c r="I199" s="30"/>
      <c r="J199" s="40"/>
      <c r="K199" s="40" t="s">
        <v>261</v>
      </c>
      <c r="L199" s="34">
        <v>59.4</v>
      </c>
      <c r="M199" s="34">
        <v>196</v>
      </c>
      <c r="N199" s="33" t="s">
        <v>196</v>
      </c>
      <c r="O199" s="40" t="s">
        <v>255</v>
      </c>
      <c r="P199" s="40" t="s">
        <v>260</v>
      </c>
      <c r="Q199" s="81"/>
      <c r="R199" s="156"/>
      <c r="S199" s="154"/>
      <c r="T199" s="155"/>
      <c r="U199" s="170"/>
      <c r="V199" s="156"/>
      <c r="W199" s="171"/>
      <c r="X199" s="154"/>
      <c r="Y199" s="171"/>
      <c r="Z199" s="155"/>
      <c r="AA199" s="33"/>
      <c r="AB199" s="167"/>
      <c r="AC199" s="38" t="s">
        <v>3</v>
      </c>
      <c r="AD199" s="38" t="s">
        <v>2</v>
      </c>
      <c r="AE199" s="178">
        <v>1</v>
      </c>
      <c r="AF199" s="239"/>
      <c r="AG199" s="239"/>
      <c r="AH199" s="227"/>
      <c r="AI199" s="212"/>
    </row>
    <row r="200" spans="1:35" s="39" customFormat="1" ht="15" customHeight="1">
      <c r="A200" s="203">
        <v>103</v>
      </c>
      <c r="B200" s="202">
        <v>3518</v>
      </c>
      <c r="C200" s="32" t="s">
        <v>165</v>
      </c>
      <c r="D200" s="32" t="s">
        <v>166</v>
      </c>
      <c r="E200" s="33" t="s">
        <v>68</v>
      </c>
      <c r="F200" s="30"/>
      <c r="G200" s="30"/>
      <c r="H200" s="30"/>
      <c r="I200" s="30"/>
      <c r="J200" s="40"/>
      <c r="K200" s="40" t="s">
        <v>261</v>
      </c>
      <c r="L200" s="34">
        <v>407.83</v>
      </c>
      <c r="M200" s="34">
        <v>1345.83</v>
      </c>
      <c r="N200" s="33" t="s">
        <v>218</v>
      </c>
      <c r="O200" s="30" t="s">
        <v>261</v>
      </c>
      <c r="P200" s="40" t="s">
        <v>260</v>
      </c>
      <c r="Q200" s="33" t="s">
        <v>237</v>
      </c>
      <c r="R200" s="35"/>
      <c r="S200" s="33"/>
      <c r="T200" s="36"/>
      <c r="U200" s="174"/>
      <c r="V200" s="35"/>
      <c r="W200" s="172"/>
      <c r="X200" s="33"/>
      <c r="Y200" s="172"/>
      <c r="Z200" s="170"/>
      <c r="AA200" s="33"/>
      <c r="AB200" s="37"/>
      <c r="AC200" s="38" t="s">
        <v>3</v>
      </c>
      <c r="AD200" s="38" t="s">
        <v>2</v>
      </c>
      <c r="AE200" s="178">
        <v>2</v>
      </c>
      <c r="AF200" s="239"/>
      <c r="AG200" s="239"/>
      <c r="AH200" s="229"/>
      <c r="AI200" s="216"/>
    </row>
    <row r="201" spans="1:35" s="39" customFormat="1" ht="15" customHeight="1">
      <c r="A201" s="250">
        <v>106</v>
      </c>
      <c r="B201" s="202">
        <v>161</v>
      </c>
      <c r="C201" s="32" t="s">
        <v>173</v>
      </c>
      <c r="D201" s="32" t="s">
        <v>174</v>
      </c>
      <c r="E201" s="33" t="s">
        <v>68</v>
      </c>
      <c r="F201" s="30"/>
      <c r="G201" s="30"/>
      <c r="H201" s="30"/>
      <c r="I201" s="30"/>
      <c r="J201" s="40"/>
      <c r="K201" s="40" t="s">
        <v>261</v>
      </c>
      <c r="L201" s="34">
        <v>334.37</v>
      </c>
      <c r="M201" s="34">
        <f>430*3.8</f>
        <v>1634</v>
      </c>
      <c r="N201" s="33" t="s">
        <v>196</v>
      </c>
      <c r="O201" s="30" t="s">
        <v>261</v>
      </c>
      <c r="P201" s="40" t="s">
        <v>260</v>
      </c>
      <c r="Q201" s="83"/>
      <c r="R201" s="35"/>
      <c r="S201" s="33"/>
      <c r="T201" s="170"/>
      <c r="U201" s="155"/>
      <c r="V201" s="35"/>
      <c r="W201" s="157"/>
      <c r="X201" s="33"/>
      <c r="Y201" s="157"/>
      <c r="Z201" s="155"/>
      <c r="AA201" s="33"/>
      <c r="AB201" s="167"/>
      <c r="AC201" s="38" t="s">
        <v>3</v>
      </c>
      <c r="AD201" s="38" t="s">
        <v>2</v>
      </c>
      <c r="AE201" s="178">
        <v>1</v>
      </c>
      <c r="AF201" s="239"/>
      <c r="AG201" s="239"/>
      <c r="AH201" s="229"/>
      <c r="AI201" s="216"/>
    </row>
    <row r="202" spans="1:35" s="39" customFormat="1" ht="15" customHeight="1">
      <c r="A202" s="250"/>
      <c r="B202" s="202">
        <v>2317</v>
      </c>
      <c r="C202" s="32" t="s">
        <v>178</v>
      </c>
      <c r="D202" s="32" t="s">
        <v>174</v>
      </c>
      <c r="E202" s="33" t="s">
        <v>68</v>
      </c>
      <c r="F202" s="30"/>
      <c r="G202" s="30"/>
      <c r="H202" s="30"/>
      <c r="I202" s="30"/>
      <c r="J202" s="40"/>
      <c r="K202" s="40" t="s">
        <v>261</v>
      </c>
      <c r="L202" s="34">
        <v>2000</v>
      </c>
      <c r="M202" s="34">
        <f>1020*3.5+1020*3.5</f>
        <v>7140</v>
      </c>
      <c r="N202" s="33" t="s">
        <v>196</v>
      </c>
      <c r="O202" s="30" t="s">
        <v>255</v>
      </c>
      <c r="P202" s="40" t="s">
        <v>260</v>
      </c>
      <c r="Q202" s="83"/>
      <c r="R202" s="35"/>
      <c r="S202" s="33"/>
      <c r="T202" s="170"/>
      <c r="U202" s="155"/>
      <c r="V202" s="35"/>
      <c r="W202" s="155"/>
      <c r="X202" s="33"/>
      <c r="Y202" s="172"/>
      <c r="Z202" s="155"/>
      <c r="AA202" s="33"/>
      <c r="AB202" s="167"/>
      <c r="AC202" s="38" t="s">
        <v>3</v>
      </c>
      <c r="AD202" s="38" t="s">
        <v>2</v>
      </c>
      <c r="AE202" s="178">
        <v>1</v>
      </c>
      <c r="AF202" s="239"/>
      <c r="AG202" s="239"/>
      <c r="AH202" s="229"/>
      <c r="AI202" s="216"/>
    </row>
    <row r="203" spans="1:35" s="39" customFormat="1" ht="15" customHeight="1">
      <c r="A203" s="250"/>
      <c r="B203" s="201">
        <v>2331</v>
      </c>
      <c r="C203" s="32" t="s">
        <v>178</v>
      </c>
      <c r="D203" s="32" t="s">
        <v>174</v>
      </c>
      <c r="E203" s="33" t="s">
        <v>68</v>
      </c>
      <c r="F203" s="30"/>
      <c r="G203" s="30"/>
      <c r="H203" s="30"/>
      <c r="I203" s="30"/>
      <c r="J203" s="40"/>
      <c r="K203" s="40" t="s">
        <v>261</v>
      </c>
      <c r="L203" s="34">
        <v>2000</v>
      </c>
      <c r="M203" s="34">
        <v>4405</v>
      </c>
      <c r="N203" s="33" t="s">
        <v>196</v>
      </c>
      <c r="O203" s="30" t="s">
        <v>255</v>
      </c>
      <c r="P203" s="40" t="s">
        <v>260</v>
      </c>
      <c r="Q203" s="83"/>
      <c r="R203" s="35"/>
      <c r="S203" s="33"/>
      <c r="T203" s="170"/>
      <c r="U203" s="155"/>
      <c r="V203" s="35"/>
      <c r="W203" s="155"/>
      <c r="X203" s="33"/>
      <c r="Y203" s="172"/>
      <c r="Z203" s="155"/>
      <c r="AA203" s="33"/>
      <c r="AB203" s="167"/>
      <c r="AC203" s="38" t="s">
        <v>3</v>
      </c>
      <c r="AD203" s="38" t="s">
        <v>2</v>
      </c>
      <c r="AE203" s="178">
        <v>1</v>
      </c>
      <c r="AF203" s="239"/>
      <c r="AG203" s="239"/>
      <c r="AH203" s="229"/>
      <c r="AI203" s="216"/>
    </row>
    <row r="204" spans="1:35" s="158" customFormat="1" ht="15" customHeight="1">
      <c r="A204" s="203">
        <v>109</v>
      </c>
      <c r="B204" s="205">
        <v>5072</v>
      </c>
      <c r="C204" s="153" t="s">
        <v>179</v>
      </c>
      <c r="D204" s="153" t="s">
        <v>180</v>
      </c>
      <c r="E204" s="154" t="s">
        <v>68</v>
      </c>
      <c r="F204" s="30"/>
      <c r="G204" s="30"/>
      <c r="H204" s="30"/>
      <c r="I204" s="30"/>
      <c r="J204" s="40"/>
      <c r="K204" s="40" t="s">
        <v>261</v>
      </c>
      <c r="L204" s="34">
        <v>125.63</v>
      </c>
      <c r="M204" s="34">
        <v>395.73</v>
      </c>
      <c r="N204" s="33" t="s">
        <v>196</v>
      </c>
      <c r="O204" s="40" t="s">
        <v>255</v>
      </c>
      <c r="P204" s="40" t="s">
        <v>260</v>
      </c>
      <c r="Q204" s="81"/>
      <c r="R204" s="156"/>
      <c r="S204" s="154"/>
      <c r="T204" s="155"/>
      <c r="U204" s="155"/>
      <c r="V204" s="156"/>
      <c r="W204" s="157"/>
      <c r="X204" s="154"/>
      <c r="Y204" s="157"/>
      <c r="Z204" s="155"/>
      <c r="AA204" s="33"/>
      <c r="AB204" s="167"/>
      <c r="AC204" s="38" t="s">
        <v>3</v>
      </c>
      <c r="AD204" s="38" t="s">
        <v>2</v>
      </c>
      <c r="AE204" s="178">
        <v>1</v>
      </c>
      <c r="AF204" s="239"/>
      <c r="AG204" s="239"/>
      <c r="AH204" s="227"/>
      <c r="AI204" s="212"/>
    </row>
    <row r="205" spans="1:35" s="158" customFormat="1" ht="15" customHeight="1">
      <c r="A205" s="203">
        <v>110</v>
      </c>
      <c r="B205" s="202">
        <v>1338</v>
      </c>
      <c r="C205" s="173" t="s">
        <v>238</v>
      </c>
      <c r="D205" s="32" t="s">
        <v>239</v>
      </c>
      <c r="E205" s="33" t="s">
        <v>68</v>
      </c>
      <c r="F205" s="30"/>
      <c r="G205" s="30"/>
      <c r="H205" s="30"/>
      <c r="I205" s="30"/>
      <c r="J205" s="40"/>
      <c r="K205" s="40" t="s">
        <v>261</v>
      </c>
      <c r="L205" s="34">
        <v>2700</v>
      </c>
      <c r="M205" s="34">
        <v>18428</v>
      </c>
      <c r="N205" s="30" t="s">
        <v>196</v>
      </c>
      <c r="O205" s="30" t="s">
        <v>255</v>
      </c>
      <c r="P205" s="40" t="s">
        <v>260</v>
      </c>
      <c r="Q205" s="83"/>
      <c r="R205" s="35"/>
      <c r="S205" s="33"/>
      <c r="T205" s="170"/>
      <c r="U205" s="155"/>
      <c r="V205" s="35"/>
      <c r="W205" s="157"/>
      <c r="X205" s="33"/>
      <c r="Y205" s="157"/>
      <c r="Z205" s="155"/>
      <c r="AA205" s="33"/>
      <c r="AB205" s="167"/>
      <c r="AC205" s="38" t="s">
        <v>3</v>
      </c>
      <c r="AD205" s="38" t="s">
        <v>2</v>
      </c>
      <c r="AE205" s="178">
        <v>1</v>
      </c>
      <c r="AF205" s="239"/>
      <c r="AG205" s="239"/>
      <c r="AH205" s="227"/>
      <c r="AI205" s="212"/>
    </row>
    <row r="206" spans="1:35" s="158" customFormat="1" ht="15" customHeight="1">
      <c r="A206" s="201">
        <v>111</v>
      </c>
      <c r="B206" s="201">
        <v>3385</v>
      </c>
      <c r="C206" s="32" t="s">
        <v>244</v>
      </c>
      <c r="D206" s="32" t="s">
        <v>257</v>
      </c>
      <c r="E206" s="33" t="s">
        <v>68</v>
      </c>
      <c r="F206" s="30"/>
      <c r="G206" s="30"/>
      <c r="H206" s="30"/>
      <c r="I206" s="30"/>
      <c r="J206" s="40"/>
      <c r="K206" s="40" t="s">
        <v>261</v>
      </c>
      <c r="L206" s="34">
        <v>3000</v>
      </c>
      <c r="M206" s="34">
        <v>14000</v>
      </c>
      <c r="N206" s="30">
        <v>2010</v>
      </c>
      <c r="O206" s="30" t="s">
        <v>261</v>
      </c>
      <c r="P206" s="40" t="s">
        <v>260</v>
      </c>
      <c r="Q206" s="33" t="s">
        <v>247</v>
      </c>
      <c r="R206" s="35"/>
      <c r="S206" s="33"/>
      <c r="T206" s="170"/>
      <c r="U206" s="174"/>
      <c r="V206" s="35"/>
      <c r="W206" s="172"/>
      <c r="Y206" s="172"/>
      <c r="Z206" s="155"/>
      <c r="AA206" s="33"/>
      <c r="AB206" s="167"/>
      <c r="AC206" s="38" t="s">
        <v>2</v>
      </c>
      <c r="AD206" s="38" t="s">
        <v>2</v>
      </c>
      <c r="AE206" s="178">
        <v>1.75</v>
      </c>
      <c r="AF206" s="239"/>
      <c r="AG206" s="239"/>
      <c r="AH206" s="227"/>
      <c r="AI206" s="212"/>
    </row>
    <row r="207" spans="1:35" s="158" customFormat="1" ht="15" customHeight="1">
      <c r="A207" s="203">
        <v>112</v>
      </c>
      <c r="B207" s="202">
        <v>70</v>
      </c>
      <c r="C207" s="153" t="s">
        <v>242</v>
      </c>
      <c r="D207" s="32" t="s">
        <v>243</v>
      </c>
      <c r="E207" s="33" t="s">
        <v>68</v>
      </c>
      <c r="F207" s="30"/>
      <c r="G207" s="30"/>
      <c r="H207" s="30"/>
      <c r="I207" s="30"/>
      <c r="J207" s="40"/>
      <c r="K207" s="40" t="s">
        <v>261</v>
      </c>
      <c r="L207" s="34">
        <v>720</v>
      </c>
      <c r="M207" s="34">
        <v>2160</v>
      </c>
      <c r="N207" s="30">
        <v>2010</v>
      </c>
      <c r="O207" s="30" t="s">
        <v>261</v>
      </c>
      <c r="P207" s="40" t="s">
        <v>260</v>
      </c>
      <c r="Q207" s="83"/>
      <c r="R207" s="35"/>
      <c r="S207" s="33"/>
      <c r="T207" s="170"/>
      <c r="U207" s="174"/>
      <c r="V207" s="35"/>
      <c r="W207" s="172"/>
      <c r="Y207" s="172"/>
      <c r="Z207" s="155"/>
      <c r="AA207" s="33"/>
      <c r="AB207" s="167"/>
      <c r="AC207" s="38" t="s">
        <v>3</v>
      </c>
      <c r="AD207" s="38" t="s">
        <v>2</v>
      </c>
      <c r="AE207" s="178">
        <v>1</v>
      </c>
      <c r="AF207" s="239"/>
      <c r="AG207" s="239"/>
      <c r="AH207" s="227"/>
      <c r="AI207" s="212"/>
    </row>
    <row r="208" spans="1:35" s="158" customFormat="1" ht="15" customHeight="1">
      <c r="A208" s="203">
        <v>113</v>
      </c>
      <c r="B208" s="202">
        <v>5086</v>
      </c>
      <c r="C208" s="153" t="s">
        <v>246</v>
      </c>
      <c r="D208" s="32" t="s">
        <v>245</v>
      </c>
      <c r="E208" s="33" t="s">
        <v>68</v>
      </c>
      <c r="F208" s="30"/>
      <c r="G208" s="30"/>
      <c r="H208" s="30"/>
      <c r="I208" s="30"/>
      <c r="J208" s="40"/>
      <c r="K208" s="40" t="s">
        <v>261</v>
      </c>
      <c r="L208" s="34">
        <v>3200</v>
      </c>
      <c r="M208" s="34">
        <v>9600</v>
      </c>
      <c r="N208" s="30">
        <v>1970</v>
      </c>
      <c r="O208" s="30" t="s">
        <v>261</v>
      </c>
      <c r="P208" s="40" t="s">
        <v>260</v>
      </c>
      <c r="Q208" s="33" t="s">
        <v>237</v>
      </c>
      <c r="R208" s="35"/>
      <c r="S208" s="33"/>
      <c r="T208" s="170"/>
      <c r="U208" s="174"/>
      <c r="V208" s="35"/>
      <c r="W208" s="172"/>
      <c r="Y208" s="172"/>
      <c r="Z208" s="155"/>
      <c r="AA208" s="33"/>
      <c r="AB208" s="37"/>
      <c r="AC208" s="38" t="s">
        <v>3</v>
      </c>
      <c r="AD208" s="38" t="s">
        <v>2</v>
      </c>
      <c r="AE208" s="178">
        <v>2</v>
      </c>
      <c r="AF208" s="239"/>
      <c r="AG208" s="239"/>
      <c r="AH208" s="227"/>
      <c r="AI208" s="212"/>
    </row>
    <row r="209" spans="1:33" ht="12.75">
      <c r="A209" s="200">
        <v>115</v>
      </c>
      <c r="B209" s="4">
        <v>2859</v>
      </c>
      <c r="C209" s="3" t="s">
        <v>404</v>
      </c>
      <c r="D209" s="9" t="s">
        <v>408</v>
      </c>
      <c r="E209" s="1" t="s">
        <v>68</v>
      </c>
      <c r="F209" s="30"/>
      <c r="G209" s="30"/>
      <c r="H209" s="30"/>
      <c r="I209" s="17"/>
      <c r="J209" s="13"/>
      <c r="K209" s="13"/>
      <c r="L209" s="90"/>
      <c r="M209" s="42">
        <v>2927</v>
      </c>
      <c r="N209" s="30"/>
      <c r="O209" s="101" t="s">
        <v>261</v>
      </c>
      <c r="P209" s="101" t="s">
        <v>260</v>
      </c>
      <c r="Q209" s="83"/>
      <c r="R209" s="19"/>
      <c r="S209" s="142"/>
      <c r="T209" s="143"/>
      <c r="U209" s="127"/>
      <c r="V209" s="101"/>
      <c r="W209" s="123"/>
      <c r="X209" s="144"/>
      <c r="Y209" s="123"/>
      <c r="Z209" s="124"/>
      <c r="AA209" s="83"/>
      <c r="AB209" s="16"/>
      <c r="AC209" s="111"/>
      <c r="AD209" s="111"/>
      <c r="AE209" s="177">
        <v>1</v>
      </c>
      <c r="AF209" s="239"/>
      <c r="AG209" s="239"/>
    </row>
    <row r="210" spans="1:33" ht="15" customHeight="1">
      <c r="A210" s="4">
        <v>75</v>
      </c>
      <c r="B210" s="4">
        <v>3103</v>
      </c>
      <c r="C210" s="11" t="s">
        <v>209</v>
      </c>
      <c r="D210" s="3" t="s">
        <v>129</v>
      </c>
      <c r="E210" s="12" t="s">
        <v>277</v>
      </c>
      <c r="F210" s="17"/>
      <c r="G210" s="17"/>
      <c r="H210" s="17"/>
      <c r="I210" s="13"/>
      <c r="J210" s="179"/>
      <c r="K210" s="17" t="s">
        <v>255</v>
      </c>
      <c r="L210" s="91">
        <v>6551.15</v>
      </c>
      <c r="M210" s="18">
        <f>4500*2.03*0.25</f>
        <v>2283.75</v>
      </c>
      <c r="N210" s="1">
        <v>1977</v>
      </c>
      <c r="O210" s="102" t="s">
        <v>255</v>
      </c>
      <c r="P210" s="102" t="s">
        <v>260</v>
      </c>
      <c r="Q210" s="1" t="s">
        <v>4</v>
      </c>
      <c r="R210" s="19">
        <v>1202</v>
      </c>
      <c r="S210" s="125">
        <v>171320</v>
      </c>
      <c r="T210" s="124"/>
      <c r="U210" s="121">
        <f>S210/M210</f>
        <v>75.01696770662288</v>
      </c>
      <c r="V210" s="125">
        <v>153263</v>
      </c>
      <c r="W210" s="123">
        <f>V210/M210</f>
        <v>67.11023535851122</v>
      </c>
      <c r="X210" s="125">
        <v>178963</v>
      </c>
      <c r="Y210" s="123">
        <f>X210/M210</f>
        <v>78.36365626710455</v>
      </c>
      <c r="Z210" s="121">
        <f>AVERAGE(S210,V210,X210)</f>
        <v>167848.66666666666</v>
      </c>
      <c r="AA210" s="83" t="s">
        <v>218</v>
      </c>
      <c r="AB210" s="1" t="s">
        <v>385</v>
      </c>
      <c r="AC210" s="108" t="s">
        <v>2</v>
      </c>
      <c r="AD210" s="108" t="s">
        <v>3</v>
      </c>
      <c r="AE210" s="177">
        <v>1</v>
      </c>
      <c r="AF210" s="239"/>
      <c r="AG210" s="239"/>
    </row>
    <row r="211" spans="1:35" s="39" customFormat="1" ht="15" customHeight="1">
      <c r="A211" s="254">
        <v>97</v>
      </c>
      <c r="B211" s="202">
        <v>3388</v>
      </c>
      <c r="C211" s="32" t="s">
        <v>154</v>
      </c>
      <c r="D211" s="32" t="s">
        <v>155</v>
      </c>
      <c r="E211" s="33" t="s">
        <v>68</v>
      </c>
      <c r="F211" s="40"/>
      <c r="G211" s="30"/>
      <c r="H211" s="30"/>
      <c r="I211" s="40"/>
      <c r="J211" s="179"/>
      <c r="K211" s="40" t="s">
        <v>261</v>
      </c>
      <c r="L211" s="34">
        <v>871.69</v>
      </c>
      <c r="M211" s="34">
        <f>2615*0.4</f>
        <v>1046</v>
      </c>
      <c r="N211" s="33">
        <v>2000</v>
      </c>
      <c r="O211" s="30" t="s">
        <v>255</v>
      </c>
      <c r="P211" s="40" t="s">
        <v>260</v>
      </c>
      <c r="Q211" s="33" t="s">
        <v>4</v>
      </c>
      <c r="R211" s="169">
        <v>242</v>
      </c>
      <c r="S211" s="33">
        <v>7823</v>
      </c>
      <c r="T211" s="170"/>
      <c r="U211" s="155">
        <f>S211/M211</f>
        <v>7.4789674952198855</v>
      </c>
      <c r="V211" s="35">
        <v>7999</v>
      </c>
      <c r="W211" s="157">
        <f>V211/M211</f>
        <v>7.647227533460803</v>
      </c>
      <c r="X211" s="33">
        <v>6513</v>
      </c>
      <c r="Y211" s="157">
        <f>X211/M211</f>
        <v>6.226577437858508</v>
      </c>
      <c r="Z211" s="155">
        <f>AVERAGE(S211,V211,X211)</f>
        <v>7445</v>
      </c>
      <c r="AA211" s="33" t="s">
        <v>223</v>
      </c>
      <c r="AB211" s="167" t="s">
        <v>367</v>
      </c>
      <c r="AC211" s="38" t="s">
        <v>3</v>
      </c>
      <c r="AD211" s="108" t="s">
        <v>3</v>
      </c>
      <c r="AE211" s="177">
        <v>1</v>
      </c>
      <c r="AF211" s="239"/>
      <c r="AG211" s="239"/>
      <c r="AH211" s="229"/>
      <c r="AI211" s="216"/>
    </row>
    <row r="212" spans="1:35" s="39" customFormat="1" ht="15" customHeight="1">
      <c r="A212" s="254"/>
      <c r="B212" s="202">
        <v>3521</v>
      </c>
      <c r="C212" s="32" t="s">
        <v>403</v>
      </c>
      <c r="D212" s="32" t="s">
        <v>158</v>
      </c>
      <c r="E212" s="33" t="s">
        <v>68</v>
      </c>
      <c r="F212" s="40"/>
      <c r="G212" s="30"/>
      <c r="H212" s="30"/>
      <c r="I212" s="40"/>
      <c r="J212" s="179"/>
      <c r="K212" s="40" t="s">
        <v>261</v>
      </c>
      <c r="L212" s="34">
        <v>336.54</v>
      </c>
      <c r="M212" s="34">
        <f>1008*0.4</f>
        <v>403.20000000000005</v>
      </c>
      <c r="N212" s="33" t="s">
        <v>196</v>
      </c>
      <c r="O212" s="30" t="s">
        <v>255</v>
      </c>
      <c r="P212" s="40" t="s">
        <v>260</v>
      </c>
      <c r="Q212" s="33" t="s">
        <v>4</v>
      </c>
      <c r="R212" s="169">
        <v>116</v>
      </c>
      <c r="S212" s="33">
        <v>1477</v>
      </c>
      <c r="T212" s="170"/>
      <c r="U212" s="155">
        <f>S212/M212</f>
        <v>3.663194444444444</v>
      </c>
      <c r="V212" s="35">
        <v>3279</v>
      </c>
      <c r="W212" s="157">
        <f>V212/M212</f>
        <v>8.132440476190474</v>
      </c>
      <c r="X212" s="33">
        <v>1842</v>
      </c>
      <c r="Y212" s="157">
        <f>X212/M212</f>
        <v>4.5684523809523805</v>
      </c>
      <c r="Z212" s="155">
        <f>AVERAGE(S212,V212,X212)</f>
        <v>2199.3333333333335</v>
      </c>
      <c r="AA212" s="33" t="s">
        <v>218</v>
      </c>
      <c r="AB212" s="167" t="s">
        <v>368</v>
      </c>
      <c r="AC212" s="38" t="s">
        <v>3</v>
      </c>
      <c r="AD212" s="108" t="s">
        <v>3</v>
      </c>
      <c r="AE212" s="177">
        <v>1</v>
      </c>
      <c r="AF212" s="239"/>
      <c r="AG212" s="242"/>
      <c r="AH212" s="229"/>
      <c r="AI212" s="216"/>
    </row>
    <row r="213" spans="1:33" ht="12.75">
      <c r="A213" s="4">
        <v>116</v>
      </c>
      <c r="B213" s="152" t="s">
        <v>415</v>
      </c>
      <c r="C213" s="260" t="s">
        <v>416</v>
      </c>
      <c r="D213" s="260" t="s">
        <v>417</v>
      </c>
      <c r="E213" s="33" t="s">
        <v>68</v>
      </c>
      <c r="M213" s="261">
        <v>2400</v>
      </c>
      <c r="AE213" s="177">
        <v>2</v>
      </c>
      <c r="AF213" s="243"/>
      <c r="AG213" s="242"/>
    </row>
  </sheetData>
  <sheetProtection selectLockedCells="1"/>
  <mergeCells count="87">
    <mergeCell ref="A95:A97"/>
    <mergeCell ref="B95:B97"/>
    <mergeCell ref="F171:H171"/>
    <mergeCell ref="A211:A212"/>
    <mergeCell ref="A110:A112"/>
    <mergeCell ref="B110:B112"/>
    <mergeCell ref="A119:A121"/>
    <mergeCell ref="B119:B121"/>
    <mergeCell ref="A113:A115"/>
    <mergeCell ref="B113:B115"/>
    <mergeCell ref="A201:A203"/>
    <mergeCell ref="A100:A102"/>
    <mergeCell ref="B100:B102"/>
    <mergeCell ref="A107:A109"/>
    <mergeCell ref="B107:B109"/>
    <mergeCell ref="A116:A118"/>
    <mergeCell ref="B125:B126"/>
    <mergeCell ref="B116:B118"/>
    <mergeCell ref="A170:AE170"/>
    <mergeCell ref="AB176:AB177"/>
    <mergeCell ref="A72:A74"/>
    <mergeCell ref="B72:B74"/>
    <mergeCell ref="A103:A106"/>
    <mergeCell ref="B103:B106"/>
    <mergeCell ref="A80:A82"/>
    <mergeCell ref="B80:B82"/>
    <mergeCell ref="A83:A85"/>
    <mergeCell ref="B83:B85"/>
    <mergeCell ref="A89:A90"/>
    <mergeCell ref="B89:B90"/>
    <mergeCell ref="A75:A77"/>
    <mergeCell ref="B75:B77"/>
    <mergeCell ref="A57:A59"/>
    <mergeCell ref="B57:B59"/>
    <mergeCell ref="A60:A62"/>
    <mergeCell ref="B60:B62"/>
    <mergeCell ref="A64:A66"/>
    <mergeCell ref="B64:B66"/>
    <mergeCell ref="A68:A70"/>
    <mergeCell ref="B68:B70"/>
    <mergeCell ref="A54:A56"/>
    <mergeCell ref="B54:B56"/>
    <mergeCell ref="F2:H2"/>
    <mergeCell ref="O57:O59"/>
    <mergeCell ref="O54:O56"/>
    <mergeCell ref="O51:O53"/>
    <mergeCell ref="O48:O50"/>
    <mergeCell ref="A45:A47"/>
    <mergeCell ref="B45:B47"/>
    <mergeCell ref="B51:B53"/>
    <mergeCell ref="A125:A126"/>
    <mergeCell ref="AB116:AB118"/>
    <mergeCell ref="AB113:AB115"/>
    <mergeCell ref="AB100:AB102"/>
    <mergeCell ref="AB103:AB106"/>
    <mergeCell ref="AB107:AB109"/>
    <mergeCell ref="AB110:AB112"/>
    <mergeCell ref="A48:A50"/>
    <mergeCell ref="B48:B50"/>
    <mergeCell ref="A51:A53"/>
    <mergeCell ref="AB37:AB39"/>
    <mergeCell ref="AB41:AB43"/>
    <mergeCell ref="AB45:AB47"/>
    <mergeCell ref="A37:A39"/>
    <mergeCell ref="B37:B39"/>
    <mergeCell ref="A41:A43"/>
    <mergeCell ref="B41:B43"/>
    <mergeCell ref="A156:A158"/>
    <mergeCell ref="AB48:AB50"/>
    <mergeCell ref="AB57:AB59"/>
    <mergeCell ref="AB54:AB56"/>
    <mergeCell ref="AB60:AB62"/>
    <mergeCell ref="AB64:AB66"/>
    <mergeCell ref="AB75:AB77"/>
    <mergeCell ref="AB72:AB74"/>
    <mergeCell ref="O60:O62"/>
    <mergeCell ref="A147:A148"/>
    <mergeCell ref="AB125:AB126"/>
    <mergeCell ref="A1:AE1"/>
    <mergeCell ref="AB68:AB70"/>
    <mergeCell ref="AB80:AB82"/>
    <mergeCell ref="AB83:AB85"/>
    <mergeCell ref="AB89:AB90"/>
    <mergeCell ref="AB95:AB97"/>
    <mergeCell ref="A32:A33"/>
    <mergeCell ref="A34:A36"/>
    <mergeCell ref="B34:B36"/>
  </mergeCells>
  <printOptions horizontalCentered="1"/>
  <pageMargins left="0.2362204724409449" right="0.2362204724409449" top="0.984251968503937" bottom="0.984251968503937" header="0.3937007874015748" footer="0.5118110236220472"/>
  <pageSetup fitToHeight="2" fitToWidth="1" horizontalDpi="600" verticalDpi="600" orientation="portrait" paperSize="9" scale="45" r:id="rId1"/>
  <headerFooter alignWithMargins="0">
    <oddHeader>&amp;RPag.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Gara n. 552 - appalto per la gestione del servizio energia – mod. 10 modello per la predisposizione dell’allegato G (parti 1 e 2) all’offerta economica e quantitativa</dc:title>
  <dc:subject/>
  <dc:creator>Comune di Prato</dc:creator>
  <cp:keywords/>
  <dc:description/>
  <cp:lastModifiedBy>bc57</cp:lastModifiedBy>
  <cp:lastPrinted>2014-06-09T11:39:17Z</cp:lastPrinted>
  <dcterms:created xsi:type="dcterms:W3CDTF">2010-10-01T10:27:46Z</dcterms:created>
  <dcterms:modified xsi:type="dcterms:W3CDTF">2014-08-01T10:08:19Z</dcterms:modified>
  <cp:category/>
  <cp:version/>
  <cp:contentType/>
  <cp:contentStatus/>
</cp:coreProperties>
</file>