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5480" windowHeight="6690" tabRatio="168" activeTab="0"/>
  </bookViews>
  <sheets>
    <sheet name="Foglio1" sheetId="1" r:id="rId1"/>
  </sheets>
  <definedNames>
    <definedName name="_xlnm.Print_Area" localSheetId="0">'Foglio1'!$A$1:$S$193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uaff</author>
  </authors>
  <commentList>
    <comment ref="M20" authorId="0">
      <text>
        <r>
          <rPr>
            <b/>
            <sz val="8"/>
            <rFont val="Tahoma"/>
            <family val="0"/>
          </rPr>
          <t>uaff:</t>
        </r>
        <r>
          <rPr>
            <sz val="8"/>
            <rFont val="Tahoma"/>
            <family val="0"/>
          </rPr>
          <t xml:space="preserve">
3 caldaie</t>
        </r>
      </text>
    </comment>
  </commentList>
</comments>
</file>

<file path=xl/sharedStrings.xml><?xml version="1.0" encoding="utf-8"?>
<sst xmlns="http://schemas.openxmlformats.org/spreadsheetml/2006/main" count="1589" uniqueCount="295">
  <si>
    <t>NIDO_MATERNA</t>
  </si>
  <si>
    <t>Arcobaleno</t>
  </si>
  <si>
    <t>S</t>
  </si>
  <si>
    <t>N</t>
  </si>
  <si>
    <t>METANO</t>
  </si>
  <si>
    <t>Borgonuovo</t>
  </si>
  <si>
    <t>Via Paisiello, 39</t>
  </si>
  <si>
    <t>Cialdini</t>
  </si>
  <si>
    <t>Galilei</t>
  </si>
  <si>
    <t>Le Badie</t>
  </si>
  <si>
    <t>Via A. Righi, 79</t>
  </si>
  <si>
    <t>Maliseti</t>
  </si>
  <si>
    <t>Via C. Cefalonia 12</t>
  </si>
  <si>
    <t>S. Lucia</t>
  </si>
  <si>
    <t>Via Bologna, 493</t>
  </si>
  <si>
    <t>Tavola</t>
  </si>
  <si>
    <t>Abatoni</t>
  </si>
  <si>
    <t>Via Bologna, 461</t>
  </si>
  <si>
    <t>Figline</t>
  </si>
  <si>
    <t>Via Cantagallo, 250</t>
  </si>
  <si>
    <t>Galciana</t>
  </si>
  <si>
    <t>Il Pino</t>
  </si>
  <si>
    <t>Via Galcianese, 20/e</t>
  </si>
  <si>
    <t>Paperino</t>
  </si>
  <si>
    <t>S. Paolo</t>
  </si>
  <si>
    <t>Via S. Paolo, 149</t>
  </si>
  <si>
    <t>Borgovalsugana</t>
  </si>
  <si>
    <t>GASOLIO</t>
  </si>
  <si>
    <t>Castelnuovo</t>
  </si>
  <si>
    <t>Via di Castelnuovo, 40</t>
  </si>
  <si>
    <t>Charitas</t>
  </si>
  <si>
    <t>Via del Ceppo Vecchio, 2</t>
  </si>
  <si>
    <t>Cilianuzzo</t>
  </si>
  <si>
    <t>Via del Cilianuzzo, 10</t>
  </si>
  <si>
    <t>Via Ferrucci, 416</t>
  </si>
  <si>
    <t>Fiorentina</t>
  </si>
  <si>
    <t>Via Fiorentina, 106/b</t>
  </si>
  <si>
    <t>Grignano - Cafaggio</t>
  </si>
  <si>
    <t>Via Roma, 266/a</t>
  </si>
  <si>
    <t>Il Campino</t>
  </si>
  <si>
    <t>Via Amendola, 31</t>
  </si>
  <si>
    <t>Iolo - (Papa Giovanni XXIII)</t>
  </si>
  <si>
    <t>Via Saffi, 25</t>
  </si>
  <si>
    <t>Le Fontanelle</t>
  </si>
  <si>
    <t>Via Palasaccio, 7</t>
  </si>
  <si>
    <t>S. Giusto- Munari</t>
  </si>
  <si>
    <t>Via Pontalto, 2</t>
  </si>
  <si>
    <t>S. Vincenzo</t>
  </si>
  <si>
    <t>Vergaio</t>
  </si>
  <si>
    <t>Via di Vergaio, 51/g</t>
  </si>
  <si>
    <t>MEDIA</t>
  </si>
  <si>
    <t>Convenevole</t>
  </si>
  <si>
    <t>ELEMENTARE</t>
  </si>
  <si>
    <t>Via M. Clementi, 33</t>
  </si>
  <si>
    <t>Cafaggio</t>
  </si>
  <si>
    <t>Calvino</t>
  </si>
  <si>
    <t>Via Cantagallo, 98</t>
  </si>
  <si>
    <t>Bruni-Casale</t>
  </si>
  <si>
    <t>Via di Brugnano, 20</t>
  </si>
  <si>
    <t>ELE_MATERNA</t>
  </si>
  <si>
    <t>Ciliani</t>
  </si>
  <si>
    <t>Via Taro, 56</t>
  </si>
  <si>
    <t>Collodi</t>
  </si>
  <si>
    <t>Via del Purgatorio, 20</t>
  </si>
  <si>
    <t>L. Da Vinci</t>
  </si>
  <si>
    <t>Via di Vergaio 12</t>
  </si>
  <si>
    <t>Dalla Chiesa</t>
  </si>
  <si>
    <t>Via Picasso, 17</t>
  </si>
  <si>
    <t>IMMOBILE</t>
  </si>
  <si>
    <t>Via Isidoro del Lungo, 12</t>
  </si>
  <si>
    <t>Guasti</t>
  </si>
  <si>
    <t>Via S. Caterina, 14</t>
  </si>
  <si>
    <t>Iolo - S. Pietro</t>
  </si>
  <si>
    <t>Via A. da Quarrata, 24</t>
  </si>
  <si>
    <t>La Castellina</t>
  </si>
  <si>
    <t>Via Capponi, 51</t>
  </si>
  <si>
    <t>Mascagni</t>
  </si>
  <si>
    <t>Via Toscanini 6</t>
  </si>
  <si>
    <t>Meoni Pacciana</t>
  </si>
  <si>
    <t>Via Cantagallo, 37</t>
  </si>
  <si>
    <t>Meucci</t>
  </si>
  <si>
    <t>Via Marradi, 2</t>
  </si>
  <si>
    <t>Via dell'Alloro, 89/a</t>
  </si>
  <si>
    <t>Pizzidimonte</t>
  </si>
  <si>
    <t>Via Mugellese, 58</t>
  </si>
  <si>
    <t>Ponte Petrino</t>
  </si>
  <si>
    <t>Via Firenze, 93</t>
  </si>
  <si>
    <t>Puccini</t>
  </si>
  <si>
    <t>Via Guerra, 44</t>
  </si>
  <si>
    <t>Puddu</t>
  </si>
  <si>
    <t>Via Montalese, 239</t>
  </si>
  <si>
    <t>Rodari</t>
  </si>
  <si>
    <t>Via Pastrengo, 60 - Viaccia</t>
  </si>
  <si>
    <t>Via dei Fossi del Ferro, 17</t>
  </si>
  <si>
    <t>S. Gonda</t>
  </si>
  <si>
    <t>Via S. Gonda, 8</t>
  </si>
  <si>
    <t>S. Ippolito</t>
  </si>
  <si>
    <t>Tobbiana</t>
  </si>
  <si>
    <t>Via Traversa Pistoiese, 2</t>
  </si>
  <si>
    <t>Fermi - Aleramo</t>
  </si>
  <si>
    <t>Via Corsani, 17</t>
  </si>
  <si>
    <t>Cironi</t>
  </si>
  <si>
    <t>V.le Repubblica, 17</t>
  </si>
  <si>
    <t>Don Bosco</t>
  </si>
  <si>
    <t>Via Pistoiese, 558</t>
  </si>
  <si>
    <t>Fermi</t>
  </si>
  <si>
    <t>Via Gherardi, 66</t>
  </si>
  <si>
    <t>Lippi</t>
  </si>
  <si>
    <t>Via Corridoni, 11</t>
  </si>
  <si>
    <t>Malaparte</t>
  </si>
  <si>
    <t>Via Baldanzi, 18</t>
  </si>
  <si>
    <t>Mazzei - Filzi</t>
  </si>
  <si>
    <t>Via del Seminario, 2</t>
  </si>
  <si>
    <t>Mazzoni</t>
  </si>
  <si>
    <t>Via S. Silvestro, 11</t>
  </si>
  <si>
    <t>Zipoli</t>
  </si>
  <si>
    <t>Via Mannocci, 23</t>
  </si>
  <si>
    <t>Sem Benelli (Iolo-S.Andrea)</t>
  </si>
  <si>
    <t>Buricchi</t>
  </si>
  <si>
    <t>Gandhi</t>
  </si>
  <si>
    <t>IMP_SPORTIVO</t>
  </si>
  <si>
    <t>Campo di atletica</t>
  </si>
  <si>
    <t>Via S. Martino per Galceti</t>
  </si>
  <si>
    <t>Rete Civica</t>
  </si>
  <si>
    <t>Via Cairoli, 29</t>
  </si>
  <si>
    <t>Palestra I° Maggio</t>
  </si>
  <si>
    <t>Palestra Pacchiani</t>
  </si>
  <si>
    <t>Pattinodromo - Pala Rodari</t>
  </si>
  <si>
    <t>Via Caduti senza Croce</t>
  </si>
  <si>
    <t>Via delle Gardenie, 73</t>
  </si>
  <si>
    <t>Palazzetto S.Paolo</t>
  </si>
  <si>
    <t>Via Galcianese</t>
  </si>
  <si>
    <t>Centro Sociale Galciana</t>
  </si>
  <si>
    <t>Centro Sociale Q.Centro</t>
  </si>
  <si>
    <t>Via Tintori, 62</t>
  </si>
  <si>
    <t>Sala Corsi</t>
  </si>
  <si>
    <t>Via Tintori, 66</t>
  </si>
  <si>
    <t>Palazzina VV.UU.</t>
  </si>
  <si>
    <t>Piazza Macelli, 8</t>
  </si>
  <si>
    <t>Palazzo Benassai</t>
  </si>
  <si>
    <t>Via dei Tintori, 48</t>
  </si>
  <si>
    <t>Palazzo Ced</t>
  </si>
  <si>
    <t>Palazzo Comunale</t>
  </si>
  <si>
    <t>Piazza Comune</t>
  </si>
  <si>
    <t>Palazzo di Giustizia</t>
  </si>
  <si>
    <t>Piazzale Falcone e Borsellino</t>
  </si>
  <si>
    <t>Via S. Trinita</t>
  </si>
  <si>
    <t>Via delle Badie, 130</t>
  </si>
  <si>
    <t>Quartiere Centro</t>
  </si>
  <si>
    <t>Via Accademia, 42</t>
  </si>
  <si>
    <t>La Querce (Ex Quartiere Est)</t>
  </si>
  <si>
    <t>Via Firenze, 310</t>
  </si>
  <si>
    <t>Quartiere Nord</t>
  </si>
  <si>
    <t>Via 7 Marzo,15</t>
  </si>
  <si>
    <t>Quartiere Est</t>
  </si>
  <si>
    <t>Via De Gasperi, 67</t>
  </si>
  <si>
    <t>Ufficio Tecnico</t>
  </si>
  <si>
    <t>Via Martini 60</t>
  </si>
  <si>
    <t>Via De Gasperi, 69</t>
  </si>
  <si>
    <t>Archivio</t>
  </si>
  <si>
    <t>Via Pomeria</t>
  </si>
  <si>
    <t>Corso Savonarola- Piazza Cardinale Niccolò 13</t>
  </si>
  <si>
    <t>Centro polivalente Ventrone</t>
  </si>
  <si>
    <t>Via delle Gardenie</t>
  </si>
  <si>
    <t>Piazza Duomo 36/37</t>
  </si>
  <si>
    <t>Centro Sociale il Sokkorso</t>
  </si>
  <si>
    <t>Via Milano</t>
  </si>
  <si>
    <t>Centro bambini e genitori</t>
  </si>
  <si>
    <t>Via Firenze 310</t>
  </si>
  <si>
    <t>Centro Sociale Borgonuovo</t>
  </si>
  <si>
    <t>Via Lorenzo da Prato, 17</t>
  </si>
  <si>
    <t>Centro Sociale Narnali</t>
  </si>
  <si>
    <t>Via di Maliseti</t>
  </si>
  <si>
    <t>Off. Giov. Informagiovani+Emeroteca</t>
  </si>
  <si>
    <t>Piazza Macelli, 4</t>
  </si>
  <si>
    <t>Centro Multietnico (ex casa di riposo)</t>
  </si>
  <si>
    <t>Via Roma, 101</t>
  </si>
  <si>
    <t>Scuola di musica Verdi, Palazzo Valaperti</t>
  </si>
  <si>
    <t>Officina Giovani - Sala Eventi</t>
  </si>
  <si>
    <t>Direzione didattica V° circolo</t>
  </si>
  <si>
    <t>Via Montalese 247</t>
  </si>
  <si>
    <t>Destinazione d'uso</t>
  </si>
  <si>
    <t>Denominazione</t>
  </si>
  <si>
    <t>Indirizzo</t>
  </si>
  <si>
    <t xml:space="preserve">Palestra via Roma </t>
  </si>
  <si>
    <t>Via Roma</t>
  </si>
  <si>
    <t>Via Arcobaleno, 2 - via del Purgatorio,34/2</t>
  </si>
  <si>
    <t>Superficie lorda mq.</t>
  </si>
  <si>
    <t>Volume  mc.</t>
  </si>
  <si>
    <t>Via B.Cialdini, 4</t>
  </si>
  <si>
    <t>Via Corridoni 13</t>
  </si>
  <si>
    <t>Via A Negri, 57</t>
  </si>
  <si>
    <t>Via E.Toti, 10</t>
  </si>
  <si>
    <t>Via B.Valori, 1</t>
  </si>
  <si>
    <t>&lt;1970</t>
  </si>
  <si>
    <t>Via S. Vincenzo,20</t>
  </si>
  <si>
    <t>Via I° Maggio, 40</t>
  </si>
  <si>
    <t xml:space="preserve"> Ex Elementare-Quartiere Ovest</t>
  </si>
  <si>
    <t>Via Pasteur,3</t>
  </si>
  <si>
    <t>Via Soffici,30</t>
  </si>
  <si>
    <t xml:space="preserve">S. Giorgio </t>
  </si>
  <si>
    <t>Via Visiana, 255</t>
  </si>
  <si>
    <t>Via Braga, 24</t>
  </si>
  <si>
    <t>Via della Polla,34</t>
  </si>
  <si>
    <t>via Galcianese,20</t>
  </si>
  <si>
    <t>Via Mannocci,23</t>
  </si>
  <si>
    <t>Via Capitini,34</t>
  </si>
  <si>
    <t>Complesso  Gescal</t>
  </si>
  <si>
    <t>P.zza Buonamici, v.Cairoli</t>
  </si>
  <si>
    <t xml:space="preserve">Polizia </t>
  </si>
  <si>
    <t>Via II giugno</t>
  </si>
  <si>
    <t>1980c.a</t>
  </si>
  <si>
    <t>1937c.a</t>
  </si>
  <si>
    <t>via G.Mazzini 65</t>
  </si>
  <si>
    <t>Via Chiasserello</t>
  </si>
  <si>
    <t>1970c.a</t>
  </si>
  <si>
    <t>&lt;1990</t>
  </si>
  <si>
    <t>Stato Civile/uff.anagrafe</t>
  </si>
  <si>
    <t>Tipo di combustibile</t>
  </si>
  <si>
    <t>Quartiere Sud -  (Ex El. Le Fonti)</t>
  </si>
  <si>
    <t>IMPIANTI SPORTIVI</t>
  </si>
  <si>
    <t>(a)</t>
  </si>
  <si>
    <t>V.le Borgovalsugana, 153</t>
  </si>
  <si>
    <t>Maliseti-Narnali</t>
  </si>
  <si>
    <t>Via Isola di Lero</t>
  </si>
  <si>
    <t>1970/2009</t>
  </si>
  <si>
    <t>Via Viottolo di Mezzana</t>
  </si>
  <si>
    <t>ELETTRICO</t>
  </si>
  <si>
    <t>Uffici Comunali</t>
  </si>
  <si>
    <t>Via S. Caterina</t>
  </si>
  <si>
    <t>Ex Marconi (Pacchiani)</t>
  </si>
  <si>
    <t>Via del Chiasso</t>
  </si>
  <si>
    <t>Centro Civico Iolo</t>
  </si>
  <si>
    <t>Via Guazzalotri</t>
  </si>
  <si>
    <t>Biblioteca Lazzeriniana</t>
  </si>
  <si>
    <t>Via Veneto, 9</t>
  </si>
  <si>
    <t>Uffici Comunali (e)</t>
  </si>
  <si>
    <t>ELETTR/MET</t>
  </si>
  <si>
    <t>Via Pacchiani</t>
  </si>
  <si>
    <t>Via Miliotti</t>
  </si>
  <si>
    <t>SI</t>
  </si>
  <si>
    <t>Via Puccini</t>
  </si>
  <si>
    <t>acs</t>
  </si>
  <si>
    <t>-</t>
  </si>
  <si>
    <t>NO</t>
  </si>
  <si>
    <t>PALESTRA</t>
  </si>
  <si>
    <t>NIDO</t>
  </si>
  <si>
    <t>MATERNA</t>
  </si>
  <si>
    <t>BIBLIOTECA</t>
  </si>
  <si>
    <t>2538a</t>
  </si>
  <si>
    <t>Via Braga, 25</t>
  </si>
  <si>
    <t>n.° inv.
FIDIA</t>
  </si>
  <si>
    <t>Ferrucci</t>
  </si>
  <si>
    <t>Mezzana - Lotto A</t>
  </si>
  <si>
    <t>Mezzana - Lotto B</t>
  </si>
  <si>
    <t>ELE_MATERNA_MEDIA</t>
  </si>
  <si>
    <t>Ambra Cecchi</t>
  </si>
  <si>
    <t>Via Como</t>
  </si>
  <si>
    <t>Via Baldanzi, 19</t>
  </si>
  <si>
    <t>SUPERIORI</t>
  </si>
  <si>
    <t>Circoscrizione Prato Nord</t>
  </si>
  <si>
    <t>Via Pisani 15</t>
  </si>
  <si>
    <t>PALESTRA GRASSI CIRC. OVEST</t>
  </si>
  <si>
    <t>VIA PASUBIO 9999</t>
  </si>
  <si>
    <t>Chiesanuova (via Toti)</t>
  </si>
  <si>
    <t>Corridoni (Ciliani)</t>
  </si>
  <si>
    <t>Centro Sociale( Q.Est) + Vigili Urbani</t>
  </si>
  <si>
    <t>Palazzo Pretorio</t>
  </si>
  <si>
    <t>Ex nuovo centro carni</t>
  </si>
  <si>
    <t>O</t>
  </si>
  <si>
    <t>L</t>
  </si>
  <si>
    <t>P</t>
  </si>
  <si>
    <t>M</t>
  </si>
  <si>
    <t>NN</t>
  </si>
  <si>
    <t>Piazza del Comune</t>
  </si>
  <si>
    <t>Codice
identific.
Impianto</t>
  </si>
  <si>
    <t>Presenza dispositivi di sicurezza da verificare ed eventualmente  sostituire</t>
  </si>
  <si>
    <t>S1</t>
  </si>
  <si>
    <t>S2</t>
  </si>
  <si>
    <t>S3</t>
  </si>
  <si>
    <t>S4</t>
  </si>
  <si>
    <t>EDIFICI SCOLASTICI</t>
  </si>
  <si>
    <t>ALTRI IMMOBILI</t>
  </si>
  <si>
    <t>Immobile di proprietà dell'A.C.</t>
  </si>
  <si>
    <t>Anno di costruzione o ristrutt. Totale dell'edificio</t>
  </si>
  <si>
    <t xml:space="preserve">Anno ristrutturaz. della C.T. </t>
  </si>
  <si>
    <t>Telegestione C.T.</t>
  </si>
  <si>
    <t>Potenza impianto  kw</t>
  </si>
  <si>
    <t>Impianto  climatiz. Estivo (nota2)</t>
  </si>
  <si>
    <t>Sotuazione CPI
NN: non necessario
NO: da ottenere
SI: presente</t>
  </si>
  <si>
    <t>Situazione ISPESL (nota3)
P: progetto
O: omologazione
L: libretto
M: mancante
NN: non necessario</t>
  </si>
  <si>
    <t>Cucina 
(nota1)</t>
  </si>
  <si>
    <t>Giudice di Pace</t>
  </si>
  <si>
    <t>Viale della repubblica, 241</t>
  </si>
  <si>
    <t>S5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</si>
</sst>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  <numFmt numFmtId="169" formatCode="#,##0.00;[Red]#,##0.00"/>
    <numFmt numFmtId="170" formatCode="0.00_ ;\-0.00\ "/>
    <numFmt numFmtId="171" formatCode="&quot;€&quot;\ #,##0.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9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Verdana"/>
      <family val="2"/>
    </font>
    <font>
      <sz val="9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4" fontId="2" fillId="0" borderId="3" xfId="20" applyFont="1" applyFill="1" applyBorder="1" applyAlignment="1">
      <alignment horizontal="center" vertical="center" wrapText="1"/>
    </xf>
    <xf numFmtId="44" fontId="2" fillId="0" borderId="6" xfId="20" applyFont="1" applyFill="1" applyBorder="1" applyAlignment="1">
      <alignment horizontal="center" vertical="center" wrapText="1"/>
    </xf>
    <xf numFmtId="44" fontId="2" fillId="0" borderId="2" xfId="2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8"/>
  <sheetViews>
    <sheetView tabSelected="1" zoomScale="85" zoomScaleNormal="85" workbookViewId="0" topLeftCell="A152">
      <selection activeCell="C187" sqref="C187"/>
    </sheetView>
  </sheetViews>
  <sheetFormatPr defaultColWidth="9.140625" defaultRowHeight="12.75" outlineLevelCol="1"/>
  <cols>
    <col min="1" max="1" width="10.8515625" style="3" customWidth="1"/>
    <col min="2" max="2" width="8.7109375" style="3" bestFit="1" customWidth="1"/>
    <col min="3" max="3" width="35.57421875" style="52" customWidth="1"/>
    <col min="4" max="4" width="40.421875" style="52" customWidth="1"/>
    <col min="5" max="5" width="20.140625" style="3" customWidth="1"/>
    <col min="6" max="6" width="13.00390625" style="4" customWidth="1"/>
    <col min="7" max="7" width="9.140625" style="5" bestFit="1" customWidth="1"/>
    <col min="8" max="8" width="16.421875" style="3" customWidth="1" outlineLevel="1"/>
    <col min="9" max="9" width="15.00390625" style="3" customWidth="1" outlineLevel="1"/>
    <col min="10" max="10" width="4.8515625" style="3" bestFit="1" customWidth="1"/>
    <col min="11" max="11" width="15.421875" style="3" customWidth="1"/>
    <col min="12" max="12" width="13.140625" style="3" customWidth="1"/>
    <col min="13" max="13" width="10.57421875" style="6" customWidth="1"/>
    <col min="14" max="14" width="12.8515625" style="7" customWidth="1" outlineLevel="1"/>
    <col min="15" max="15" width="12.57421875" style="1" customWidth="1"/>
    <col min="16" max="16" width="11.140625" style="1" customWidth="1"/>
    <col min="17" max="17" width="16.00390625" style="3" customWidth="1"/>
    <col min="18" max="18" width="16.57421875" style="3" bestFit="1" customWidth="1"/>
    <col min="19" max="19" width="15.421875" style="3" customWidth="1"/>
    <col min="20" max="16384" width="18.57421875" style="3" customWidth="1"/>
  </cols>
  <sheetData>
    <row r="1" spans="1:19" s="68" customFormat="1" ht="102" thickBot="1">
      <c r="A1" s="64" t="s">
        <v>275</v>
      </c>
      <c r="B1" s="65" t="s">
        <v>251</v>
      </c>
      <c r="C1" s="66" t="s">
        <v>182</v>
      </c>
      <c r="D1" s="67" t="s">
        <v>183</v>
      </c>
      <c r="E1" s="65" t="s">
        <v>181</v>
      </c>
      <c r="F1" s="31" t="s">
        <v>187</v>
      </c>
      <c r="G1" s="31" t="s">
        <v>188</v>
      </c>
      <c r="H1" s="31" t="s">
        <v>283</v>
      </c>
      <c r="I1" s="31" t="s">
        <v>284</v>
      </c>
      <c r="J1" s="31" t="s">
        <v>242</v>
      </c>
      <c r="K1" s="31" t="s">
        <v>291</v>
      </c>
      <c r="L1" s="31" t="s">
        <v>218</v>
      </c>
      <c r="M1" s="31" t="s">
        <v>287</v>
      </c>
      <c r="N1" s="31" t="s">
        <v>285</v>
      </c>
      <c r="O1" s="31" t="s">
        <v>286</v>
      </c>
      <c r="P1" s="31" t="s">
        <v>288</v>
      </c>
      <c r="Q1" s="31" t="s">
        <v>289</v>
      </c>
      <c r="R1" s="31" t="s">
        <v>290</v>
      </c>
      <c r="S1" s="31" t="s">
        <v>276</v>
      </c>
    </row>
    <row r="2" spans="1:19" s="43" customFormat="1" ht="13.5" thickBot="1">
      <c r="A2" s="127" t="s">
        <v>281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1:19" s="44" customFormat="1" ht="15" customHeight="1">
      <c r="A3" s="46">
        <v>1</v>
      </c>
      <c r="B3" s="107">
        <v>3051</v>
      </c>
      <c r="C3" s="54" t="s">
        <v>1</v>
      </c>
      <c r="D3" s="54" t="s">
        <v>186</v>
      </c>
      <c r="E3" s="25" t="s">
        <v>246</v>
      </c>
      <c r="F3" s="27">
        <v>565.41</v>
      </c>
      <c r="G3" s="27">
        <v>2213.61</v>
      </c>
      <c r="H3" s="25" t="s">
        <v>240</v>
      </c>
      <c r="I3" s="25">
        <v>1978</v>
      </c>
      <c r="J3" s="26" t="s">
        <v>240</v>
      </c>
      <c r="K3" s="26" t="s">
        <v>240</v>
      </c>
      <c r="L3" s="25" t="s">
        <v>4</v>
      </c>
      <c r="M3" s="28">
        <v>101</v>
      </c>
      <c r="N3" s="29">
        <v>2002</v>
      </c>
      <c r="O3" s="29" t="s">
        <v>2</v>
      </c>
      <c r="P3" s="29" t="s">
        <v>3</v>
      </c>
      <c r="Q3" s="44" t="s">
        <v>273</v>
      </c>
      <c r="R3" s="44" t="s">
        <v>269</v>
      </c>
      <c r="S3" s="44" t="s">
        <v>240</v>
      </c>
    </row>
    <row r="4" spans="1:19" ht="15" customHeight="1">
      <c r="A4" s="45">
        <f aca="true" t="shared" si="0" ref="A4:A33">1+A3</f>
        <v>2</v>
      </c>
      <c r="B4" s="107">
        <v>3053</v>
      </c>
      <c r="C4" s="55" t="s">
        <v>5</v>
      </c>
      <c r="D4" s="55" t="s">
        <v>6</v>
      </c>
      <c r="E4" s="8" t="s">
        <v>246</v>
      </c>
      <c r="F4" s="10">
        <v>551.15</v>
      </c>
      <c r="G4" s="10">
        <v>1970.6</v>
      </c>
      <c r="H4" s="25" t="s">
        <v>240</v>
      </c>
      <c r="I4" s="8">
        <v>1981</v>
      </c>
      <c r="J4" s="9" t="s">
        <v>240</v>
      </c>
      <c r="K4" s="9" t="s">
        <v>240</v>
      </c>
      <c r="L4" s="8" t="s">
        <v>4</v>
      </c>
      <c r="M4" s="11">
        <v>115.6</v>
      </c>
      <c r="N4" s="2">
        <v>1999</v>
      </c>
      <c r="O4" s="2" t="s">
        <v>2</v>
      </c>
      <c r="P4" s="2" t="s">
        <v>3</v>
      </c>
      <c r="Q4" s="44" t="s">
        <v>273</v>
      </c>
      <c r="R4" s="3" t="s">
        <v>270</v>
      </c>
      <c r="S4" s="44" t="s">
        <v>240</v>
      </c>
    </row>
    <row r="5" spans="1:19" ht="12.75">
      <c r="A5" s="45">
        <f t="shared" si="0"/>
        <v>3</v>
      </c>
      <c r="B5" s="107">
        <v>3065</v>
      </c>
      <c r="C5" s="55" t="s">
        <v>7</v>
      </c>
      <c r="D5" s="55" t="s">
        <v>189</v>
      </c>
      <c r="E5" s="8" t="s">
        <v>246</v>
      </c>
      <c r="F5" s="10">
        <v>432.06</v>
      </c>
      <c r="G5" s="10">
        <v>1273</v>
      </c>
      <c r="H5" s="25" t="s">
        <v>240</v>
      </c>
      <c r="I5" s="8" t="s">
        <v>194</v>
      </c>
      <c r="J5" s="9" t="s">
        <v>240</v>
      </c>
      <c r="K5" s="9" t="s">
        <v>240</v>
      </c>
      <c r="L5" s="8" t="s">
        <v>4</v>
      </c>
      <c r="M5" s="11">
        <v>59.3</v>
      </c>
      <c r="N5" s="2">
        <v>2001</v>
      </c>
      <c r="O5" s="2" t="s">
        <v>2</v>
      </c>
      <c r="P5" s="2" t="s">
        <v>3</v>
      </c>
      <c r="Q5" s="44" t="s">
        <v>273</v>
      </c>
      <c r="R5" s="3" t="s">
        <v>270</v>
      </c>
      <c r="S5" s="44" t="s">
        <v>240</v>
      </c>
    </row>
    <row r="6" spans="1:19" ht="15" customHeight="1">
      <c r="A6" s="45">
        <f t="shared" si="0"/>
        <v>4</v>
      </c>
      <c r="B6" s="107">
        <v>3063</v>
      </c>
      <c r="C6" s="55" t="s">
        <v>265</v>
      </c>
      <c r="D6" s="55" t="s">
        <v>190</v>
      </c>
      <c r="E6" s="8" t="s">
        <v>247</v>
      </c>
      <c r="F6" s="10">
        <v>888.09</v>
      </c>
      <c r="G6" s="10">
        <v>3178</v>
      </c>
      <c r="H6" s="25" t="s">
        <v>240</v>
      </c>
      <c r="I6" s="8">
        <v>1995</v>
      </c>
      <c r="J6" s="9" t="s">
        <v>240</v>
      </c>
      <c r="K6" s="9" t="s">
        <v>240</v>
      </c>
      <c r="L6" s="8" t="s">
        <v>4</v>
      </c>
      <c r="M6" s="11">
        <v>110</v>
      </c>
      <c r="N6" s="2">
        <v>1995</v>
      </c>
      <c r="O6" s="2" t="s">
        <v>3</v>
      </c>
      <c r="P6" s="2" t="s">
        <v>3</v>
      </c>
      <c r="Q6" s="3" t="s">
        <v>273</v>
      </c>
      <c r="R6" s="3" t="s">
        <v>273</v>
      </c>
      <c r="S6" s="44" t="s">
        <v>240</v>
      </c>
    </row>
    <row r="7" spans="1:19" ht="15" customHeight="1">
      <c r="A7" s="45">
        <f t="shared" si="0"/>
        <v>5</v>
      </c>
      <c r="B7" s="107">
        <v>3055</v>
      </c>
      <c r="C7" s="56" t="s">
        <v>8</v>
      </c>
      <c r="D7" s="56" t="s">
        <v>191</v>
      </c>
      <c r="E7" s="2" t="s">
        <v>0</v>
      </c>
      <c r="F7" s="13">
        <v>1334.6</v>
      </c>
      <c r="G7" s="13">
        <v>4690</v>
      </c>
      <c r="H7" s="25" t="s">
        <v>240</v>
      </c>
      <c r="I7" s="2">
        <v>1982</v>
      </c>
      <c r="J7" s="9" t="s">
        <v>240</v>
      </c>
      <c r="K7" s="9" t="s">
        <v>240</v>
      </c>
      <c r="L7" s="2" t="s">
        <v>4</v>
      </c>
      <c r="M7" s="14">
        <v>164</v>
      </c>
      <c r="N7" s="2">
        <v>2003</v>
      </c>
      <c r="O7" s="2" t="s">
        <v>2</v>
      </c>
      <c r="P7" s="2" t="s">
        <v>3</v>
      </c>
      <c r="Q7" s="3" t="s">
        <v>244</v>
      </c>
      <c r="R7" s="3" t="s">
        <v>271</v>
      </c>
      <c r="S7" s="44" t="s">
        <v>240</v>
      </c>
    </row>
    <row r="8" spans="1:19" ht="15" customHeight="1">
      <c r="A8" s="45">
        <f t="shared" si="0"/>
        <v>6</v>
      </c>
      <c r="B8" s="107">
        <v>5029</v>
      </c>
      <c r="C8" s="55" t="s">
        <v>264</v>
      </c>
      <c r="D8" s="55" t="s">
        <v>192</v>
      </c>
      <c r="E8" s="8" t="s">
        <v>0</v>
      </c>
      <c r="F8" s="13">
        <v>887.72</v>
      </c>
      <c r="G8" s="13">
        <v>2663.16</v>
      </c>
      <c r="H8" s="25" t="s">
        <v>240</v>
      </c>
      <c r="I8" s="8">
        <v>2006</v>
      </c>
      <c r="J8" s="9" t="s">
        <v>240</v>
      </c>
      <c r="K8" s="12" t="s">
        <v>240</v>
      </c>
      <c r="L8" s="8" t="s">
        <v>4</v>
      </c>
      <c r="M8" s="11">
        <v>86</v>
      </c>
      <c r="N8" s="2">
        <v>2006</v>
      </c>
      <c r="O8" s="2" t="s">
        <v>3</v>
      </c>
      <c r="P8" s="2" t="s">
        <v>3</v>
      </c>
      <c r="Q8" s="3" t="s">
        <v>273</v>
      </c>
      <c r="R8" s="3" t="s">
        <v>271</v>
      </c>
      <c r="S8" s="44" t="s">
        <v>240</v>
      </c>
    </row>
    <row r="9" spans="1:19" ht="15" customHeight="1">
      <c r="A9" s="45">
        <f>1+A8</f>
        <v>7</v>
      </c>
      <c r="B9" s="107">
        <v>3052</v>
      </c>
      <c r="C9" s="55" t="s">
        <v>9</v>
      </c>
      <c r="D9" s="55" t="s">
        <v>10</v>
      </c>
      <c r="E9" s="8" t="s">
        <v>246</v>
      </c>
      <c r="F9" s="10">
        <v>565.41</v>
      </c>
      <c r="G9" s="10">
        <v>1778</v>
      </c>
      <c r="H9" s="25" t="s">
        <v>240</v>
      </c>
      <c r="I9" s="8">
        <v>1978</v>
      </c>
      <c r="J9" s="9" t="s">
        <v>240</v>
      </c>
      <c r="K9" s="9" t="s">
        <v>244</v>
      </c>
      <c r="L9" s="8" t="s">
        <v>4</v>
      </c>
      <c r="M9" s="11">
        <v>109.5</v>
      </c>
      <c r="N9" s="2">
        <v>2002</v>
      </c>
      <c r="O9" s="2" t="s">
        <v>2</v>
      </c>
      <c r="P9" s="2" t="s">
        <v>3</v>
      </c>
      <c r="Q9" s="3" t="s">
        <v>273</v>
      </c>
      <c r="R9" s="3" t="s">
        <v>271</v>
      </c>
      <c r="S9" s="44" t="s">
        <v>240</v>
      </c>
    </row>
    <row r="10" spans="1:19" ht="15" customHeight="1">
      <c r="A10" s="45">
        <f>1+A9</f>
        <v>8</v>
      </c>
      <c r="B10" s="107">
        <v>3058</v>
      </c>
      <c r="C10" s="55" t="s">
        <v>11</v>
      </c>
      <c r="D10" s="55" t="s">
        <v>12</v>
      </c>
      <c r="E10" s="8" t="s">
        <v>247</v>
      </c>
      <c r="F10" s="10">
        <v>595.96</v>
      </c>
      <c r="G10" s="10">
        <v>1916.85</v>
      </c>
      <c r="H10" s="25" t="s">
        <v>240</v>
      </c>
      <c r="I10" s="8">
        <v>1982</v>
      </c>
      <c r="J10" s="9" t="s">
        <v>240</v>
      </c>
      <c r="K10" s="9" t="s">
        <v>244</v>
      </c>
      <c r="L10" s="8" t="s">
        <v>4</v>
      </c>
      <c r="M10" s="11">
        <v>73</v>
      </c>
      <c r="N10" s="2">
        <v>1999</v>
      </c>
      <c r="O10" s="2" t="s">
        <v>2</v>
      </c>
      <c r="P10" s="2" t="s">
        <v>3</v>
      </c>
      <c r="Q10" s="3" t="s">
        <v>273</v>
      </c>
      <c r="R10" s="3" t="s">
        <v>269</v>
      </c>
      <c r="S10" s="44" t="s">
        <v>240</v>
      </c>
    </row>
    <row r="11" spans="1:19" ht="15" customHeight="1">
      <c r="A11" s="45">
        <f t="shared" si="0"/>
        <v>9</v>
      </c>
      <c r="B11" s="107">
        <v>3059</v>
      </c>
      <c r="C11" s="55" t="s">
        <v>13</v>
      </c>
      <c r="D11" s="55" t="s">
        <v>14</v>
      </c>
      <c r="E11" s="8" t="s">
        <v>246</v>
      </c>
      <c r="F11" s="10">
        <v>478.9</v>
      </c>
      <c r="G11" s="10">
        <v>1348</v>
      </c>
      <c r="H11" s="25" t="s">
        <v>240</v>
      </c>
      <c r="I11" s="8">
        <v>1965</v>
      </c>
      <c r="J11" s="9" t="s">
        <v>240</v>
      </c>
      <c r="K11" s="9" t="s">
        <v>244</v>
      </c>
      <c r="L11" s="8" t="s">
        <v>4</v>
      </c>
      <c r="M11" s="11">
        <v>89</v>
      </c>
      <c r="N11" s="2">
        <v>1999</v>
      </c>
      <c r="O11" s="2" t="s">
        <v>2</v>
      </c>
      <c r="P11" s="2" t="s">
        <v>3</v>
      </c>
      <c r="Q11" s="3" t="s">
        <v>273</v>
      </c>
      <c r="R11" s="3" t="s">
        <v>269</v>
      </c>
      <c r="S11" s="44" t="s">
        <v>240</v>
      </c>
    </row>
    <row r="12" spans="1:19" ht="15" customHeight="1">
      <c r="A12" s="45">
        <f>1+A11</f>
        <v>10</v>
      </c>
      <c r="B12" s="107">
        <v>3062</v>
      </c>
      <c r="C12" s="55" t="s">
        <v>15</v>
      </c>
      <c r="D12" s="55" t="s">
        <v>214</v>
      </c>
      <c r="E12" s="8" t="s">
        <v>246</v>
      </c>
      <c r="F12" s="10">
        <v>333.18</v>
      </c>
      <c r="G12" s="10">
        <v>1475.41</v>
      </c>
      <c r="H12" s="25" t="s">
        <v>240</v>
      </c>
      <c r="I12" s="8">
        <v>1968</v>
      </c>
      <c r="J12" s="9" t="s">
        <v>240</v>
      </c>
      <c r="K12" s="9" t="s">
        <v>240</v>
      </c>
      <c r="L12" s="8" t="s">
        <v>4</v>
      </c>
      <c r="M12" s="11">
        <v>91.6</v>
      </c>
      <c r="N12" s="2">
        <v>1999</v>
      </c>
      <c r="O12" s="2" t="s">
        <v>2</v>
      </c>
      <c r="P12" s="2" t="s">
        <v>3</v>
      </c>
      <c r="Q12" s="3" t="s">
        <v>273</v>
      </c>
      <c r="R12" s="3" t="s">
        <v>270</v>
      </c>
      <c r="S12" s="44" t="s">
        <v>240</v>
      </c>
    </row>
    <row r="13" spans="1:19" ht="15" customHeight="1">
      <c r="A13" s="45">
        <f t="shared" si="0"/>
        <v>11</v>
      </c>
      <c r="B13" s="107">
        <v>3074</v>
      </c>
      <c r="C13" s="55" t="s">
        <v>16</v>
      </c>
      <c r="D13" s="55" t="s">
        <v>17</v>
      </c>
      <c r="E13" s="8" t="s">
        <v>247</v>
      </c>
      <c r="F13" s="10">
        <v>505.6</v>
      </c>
      <c r="G13" s="10">
        <v>2215.6</v>
      </c>
      <c r="H13" s="25" t="s">
        <v>240</v>
      </c>
      <c r="I13" s="8">
        <v>1936</v>
      </c>
      <c r="J13" s="9" t="s">
        <v>244</v>
      </c>
      <c r="K13" s="9" t="s">
        <v>244</v>
      </c>
      <c r="L13" s="8" t="s">
        <v>4</v>
      </c>
      <c r="M13" s="11">
        <v>112</v>
      </c>
      <c r="N13" s="2">
        <v>1997</v>
      </c>
      <c r="O13" s="2" t="s">
        <v>3</v>
      </c>
      <c r="P13" s="2" t="s">
        <v>3</v>
      </c>
      <c r="Q13" s="3" t="s">
        <v>273</v>
      </c>
      <c r="R13" s="3" t="s">
        <v>270</v>
      </c>
      <c r="S13" s="44" t="s">
        <v>240</v>
      </c>
    </row>
    <row r="14" spans="1:19" ht="15" customHeight="1">
      <c r="A14" s="45">
        <f t="shared" si="0"/>
        <v>12</v>
      </c>
      <c r="B14" s="107">
        <v>5067</v>
      </c>
      <c r="C14" s="55" t="s">
        <v>18</v>
      </c>
      <c r="D14" s="55" t="s">
        <v>19</v>
      </c>
      <c r="E14" s="8" t="s">
        <v>247</v>
      </c>
      <c r="F14" s="13">
        <v>355.56</v>
      </c>
      <c r="G14" s="13">
        <v>960.01</v>
      </c>
      <c r="H14" s="25" t="s">
        <v>244</v>
      </c>
      <c r="I14" s="2" t="s">
        <v>194</v>
      </c>
      <c r="J14" s="9" t="s">
        <v>240</v>
      </c>
      <c r="K14" s="9" t="s">
        <v>244</v>
      </c>
      <c r="L14" s="8" t="s">
        <v>4</v>
      </c>
      <c r="M14" s="11">
        <v>29</v>
      </c>
      <c r="N14" s="2" t="s">
        <v>216</v>
      </c>
      <c r="O14" s="2" t="s">
        <v>3</v>
      </c>
      <c r="P14" s="2" t="s">
        <v>3</v>
      </c>
      <c r="Q14" s="3" t="s">
        <v>273</v>
      </c>
      <c r="R14" s="3" t="s">
        <v>273</v>
      </c>
      <c r="S14" s="44" t="s">
        <v>244</v>
      </c>
    </row>
    <row r="15" spans="1:19" ht="15" customHeight="1">
      <c r="A15" s="45">
        <f t="shared" si="0"/>
        <v>13</v>
      </c>
      <c r="B15" s="107">
        <v>3054</v>
      </c>
      <c r="C15" s="55" t="s">
        <v>20</v>
      </c>
      <c r="D15" s="55" t="s">
        <v>193</v>
      </c>
      <c r="E15" s="8" t="s">
        <v>247</v>
      </c>
      <c r="F15" s="10">
        <v>589.1</v>
      </c>
      <c r="G15" s="10">
        <v>2095</v>
      </c>
      <c r="H15" s="25" t="s">
        <v>240</v>
      </c>
      <c r="I15" s="8">
        <v>1970</v>
      </c>
      <c r="J15" s="9" t="s">
        <v>240</v>
      </c>
      <c r="K15" s="9" t="s">
        <v>244</v>
      </c>
      <c r="L15" s="8" t="s">
        <v>4</v>
      </c>
      <c r="M15" s="11">
        <v>163</v>
      </c>
      <c r="N15" s="2">
        <v>1999</v>
      </c>
      <c r="O15" s="2" t="s">
        <v>3</v>
      </c>
      <c r="P15" s="2" t="s">
        <v>3</v>
      </c>
      <c r="Q15" s="3" t="s">
        <v>240</v>
      </c>
      <c r="R15" s="3" t="s">
        <v>271</v>
      </c>
      <c r="S15" s="44" t="s">
        <v>240</v>
      </c>
    </row>
    <row r="16" spans="1:19" ht="15" customHeight="1">
      <c r="A16" s="45">
        <f t="shared" si="0"/>
        <v>14</v>
      </c>
      <c r="B16" s="107">
        <v>5052</v>
      </c>
      <c r="C16" s="55" t="s">
        <v>21</v>
      </c>
      <c r="D16" s="55" t="s">
        <v>22</v>
      </c>
      <c r="E16" s="8" t="s">
        <v>247</v>
      </c>
      <c r="F16" s="13">
        <v>620.59</v>
      </c>
      <c r="G16" s="13">
        <v>2110</v>
      </c>
      <c r="H16" s="25" t="s">
        <v>240</v>
      </c>
      <c r="I16" s="8" t="s">
        <v>211</v>
      </c>
      <c r="J16" s="9" t="s">
        <v>240</v>
      </c>
      <c r="K16" s="9" t="s">
        <v>244</v>
      </c>
      <c r="L16" s="8" t="s">
        <v>4</v>
      </c>
      <c r="M16" s="11">
        <v>105</v>
      </c>
      <c r="N16" s="2">
        <v>2008</v>
      </c>
      <c r="O16" s="2" t="s">
        <v>2</v>
      </c>
      <c r="P16" s="2" t="s">
        <v>3</v>
      </c>
      <c r="Q16" s="3" t="s">
        <v>273</v>
      </c>
      <c r="R16" s="3" t="s">
        <v>271</v>
      </c>
      <c r="S16" s="44" t="s">
        <v>240</v>
      </c>
    </row>
    <row r="17" spans="1:19" ht="15" customHeight="1">
      <c r="A17" s="45">
        <f t="shared" si="0"/>
        <v>15</v>
      </c>
      <c r="B17" s="107">
        <v>3060</v>
      </c>
      <c r="C17" s="55" t="s">
        <v>24</v>
      </c>
      <c r="D17" s="55" t="s">
        <v>25</v>
      </c>
      <c r="E17" s="8" t="s">
        <v>247</v>
      </c>
      <c r="F17" s="10">
        <v>660.68</v>
      </c>
      <c r="G17" s="10">
        <v>2935.23</v>
      </c>
      <c r="H17" s="25" t="s">
        <v>240</v>
      </c>
      <c r="I17" s="8">
        <v>1970</v>
      </c>
      <c r="J17" s="9" t="s">
        <v>240</v>
      </c>
      <c r="K17" s="9" t="s">
        <v>240</v>
      </c>
      <c r="L17" s="8" t="s">
        <v>4</v>
      </c>
      <c r="M17" s="11">
        <v>82</v>
      </c>
      <c r="N17" s="2">
        <v>2003</v>
      </c>
      <c r="O17" s="2" t="s">
        <v>2</v>
      </c>
      <c r="P17" s="2" t="s">
        <v>3</v>
      </c>
      <c r="Q17" s="3" t="s">
        <v>273</v>
      </c>
      <c r="R17" s="3" t="s">
        <v>269</v>
      </c>
      <c r="S17" s="44" t="s">
        <v>240</v>
      </c>
    </row>
    <row r="18" spans="1:19" ht="15" customHeight="1">
      <c r="A18" s="45">
        <f t="shared" si="0"/>
        <v>16</v>
      </c>
      <c r="B18" s="107">
        <v>5068</v>
      </c>
      <c r="C18" s="56" t="s">
        <v>26</v>
      </c>
      <c r="D18" s="56" t="s">
        <v>222</v>
      </c>
      <c r="E18" s="2" t="s">
        <v>247</v>
      </c>
      <c r="F18" s="13">
        <v>317.97</v>
      </c>
      <c r="G18" s="13">
        <v>985.7</v>
      </c>
      <c r="H18" s="25" t="s">
        <v>244</v>
      </c>
      <c r="I18" s="2" t="s">
        <v>194</v>
      </c>
      <c r="J18" s="12" t="s">
        <v>244</v>
      </c>
      <c r="K18" s="12" t="s">
        <v>244</v>
      </c>
      <c r="L18" s="2" t="s">
        <v>27</v>
      </c>
      <c r="M18" s="14">
        <v>105</v>
      </c>
      <c r="N18" s="2" t="s">
        <v>216</v>
      </c>
      <c r="O18" s="2" t="s">
        <v>3</v>
      </c>
      <c r="P18" s="2" t="s">
        <v>3</v>
      </c>
      <c r="Q18" s="3" t="s">
        <v>273</v>
      </c>
      <c r="R18" s="3" t="s">
        <v>273</v>
      </c>
      <c r="S18" s="44" t="s">
        <v>240</v>
      </c>
    </row>
    <row r="19" spans="1:19" ht="15" customHeight="1">
      <c r="A19" s="45">
        <f t="shared" si="0"/>
        <v>17</v>
      </c>
      <c r="B19" s="107">
        <v>3077</v>
      </c>
      <c r="C19" s="55" t="s">
        <v>28</v>
      </c>
      <c r="D19" s="55" t="s">
        <v>29</v>
      </c>
      <c r="E19" s="8" t="s">
        <v>247</v>
      </c>
      <c r="F19" s="10">
        <v>286.34</v>
      </c>
      <c r="G19" s="10">
        <v>1010</v>
      </c>
      <c r="H19" s="25" t="s">
        <v>240</v>
      </c>
      <c r="I19" s="2" t="s">
        <v>194</v>
      </c>
      <c r="J19" s="12" t="s">
        <v>244</v>
      </c>
      <c r="K19" s="9" t="s">
        <v>244</v>
      </c>
      <c r="L19" s="8" t="s">
        <v>4</v>
      </c>
      <c r="M19" s="11">
        <v>48.3</v>
      </c>
      <c r="N19" s="2">
        <v>1999</v>
      </c>
      <c r="O19" s="2" t="s">
        <v>2</v>
      </c>
      <c r="P19" s="2" t="s">
        <v>3</v>
      </c>
      <c r="Q19" s="3" t="s">
        <v>273</v>
      </c>
      <c r="R19" s="3" t="s">
        <v>270</v>
      </c>
      <c r="S19" s="44" t="s">
        <v>240</v>
      </c>
    </row>
    <row r="20" spans="1:19" ht="15" customHeight="1">
      <c r="A20" s="45">
        <f t="shared" si="0"/>
        <v>18</v>
      </c>
      <c r="B20" s="107">
        <v>3066</v>
      </c>
      <c r="C20" s="55" t="s">
        <v>30</v>
      </c>
      <c r="D20" s="55" t="s">
        <v>31</v>
      </c>
      <c r="E20" s="8" t="s">
        <v>0</v>
      </c>
      <c r="F20" s="10">
        <v>1889.06</v>
      </c>
      <c r="G20" s="10">
        <v>7767.65</v>
      </c>
      <c r="H20" s="25" t="s">
        <v>240</v>
      </c>
      <c r="I20" s="2" t="s">
        <v>194</v>
      </c>
      <c r="J20" s="9" t="s">
        <v>240</v>
      </c>
      <c r="K20" s="9" t="s">
        <v>244</v>
      </c>
      <c r="L20" s="8" t="s">
        <v>4</v>
      </c>
      <c r="M20" s="11">
        <v>170</v>
      </c>
      <c r="N20" s="2">
        <v>1998</v>
      </c>
      <c r="O20" s="2" t="s">
        <v>2</v>
      </c>
      <c r="P20" s="2" t="s">
        <v>3</v>
      </c>
      <c r="Q20" s="3" t="s">
        <v>240</v>
      </c>
      <c r="R20" s="3" t="s">
        <v>269</v>
      </c>
      <c r="S20" s="44" t="s">
        <v>240</v>
      </c>
    </row>
    <row r="21" spans="1:19" ht="15" customHeight="1">
      <c r="A21" s="45">
        <f>1+A20</f>
        <v>19</v>
      </c>
      <c r="B21" s="107">
        <v>3075</v>
      </c>
      <c r="C21" s="55" t="s">
        <v>32</v>
      </c>
      <c r="D21" s="55" t="s">
        <v>33</v>
      </c>
      <c r="E21" s="8" t="s">
        <v>247</v>
      </c>
      <c r="F21" s="10">
        <v>902.17</v>
      </c>
      <c r="G21" s="10">
        <v>2959.69</v>
      </c>
      <c r="H21" s="25" t="s">
        <v>240</v>
      </c>
      <c r="I21" s="8">
        <v>1965</v>
      </c>
      <c r="J21" s="9" t="s">
        <v>240</v>
      </c>
      <c r="K21" s="9" t="s">
        <v>244</v>
      </c>
      <c r="L21" s="8" t="s">
        <v>4</v>
      </c>
      <c r="M21" s="11">
        <v>167</v>
      </c>
      <c r="N21" s="2">
        <v>1999</v>
      </c>
      <c r="O21" s="2" t="s">
        <v>2</v>
      </c>
      <c r="P21" s="2" t="s">
        <v>3</v>
      </c>
      <c r="Q21" s="3" t="s">
        <v>240</v>
      </c>
      <c r="R21" s="3" t="s">
        <v>269</v>
      </c>
      <c r="S21" s="44" t="s">
        <v>240</v>
      </c>
    </row>
    <row r="22" spans="1:19" ht="15" customHeight="1">
      <c r="A22" s="45">
        <f t="shared" si="0"/>
        <v>20</v>
      </c>
      <c r="B22" s="107">
        <v>3070</v>
      </c>
      <c r="C22" s="55" t="s">
        <v>252</v>
      </c>
      <c r="D22" s="55" t="s">
        <v>34</v>
      </c>
      <c r="E22" s="8" t="s">
        <v>247</v>
      </c>
      <c r="F22" s="10">
        <v>433</v>
      </c>
      <c r="G22" s="10">
        <v>1525.25</v>
      </c>
      <c r="H22" s="25" t="s">
        <v>240</v>
      </c>
      <c r="I22" s="2" t="s">
        <v>194</v>
      </c>
      <c r="J22" s="9" t="s">
        <v>244</v>
      </c>
      <c r="K22" s="9" t="s">
        <v>244</v>
      </c>
      <c r="L22" s="8" t="s">
        <v>4</v>
      </c>
      <c r="M22" s="11">
        <v>35</v>
      </c>
      <c r="N22" s="2">
        <v>2003</v>
      </c>
      <c r="O22" s="2" t="s">
        <v>2</v>
      </c>
      <c r="P22" s="2" t="s">
        <v>3</v>
      </c>
      <c r="Q22" s="3" t="s">
        <v>273</v>
      </c>
      <c r="R22" s="3" t="s">
        <v>273</v>
      </c>
      <c r="S22" s="44" t="s">
        <v>240</v>
      </c>
    </row>
    <row r="23" spans="1:19" ht="15" customHeight="1">
      <c r="A23" s="45">
        <f t="shared" si="0"/>
        <v>21</v>
      </c>
      <c r="B23" s="107">
        <v>5113</v>
      </c>
      <c r="C23" s="57" t="s">
        <v>253</v>
      </c>
      <c r="D23" s="55" t="s">
        <v>226</v>
      </c>
      <c r="E23" s="2" t="s">
        <v>247</v>
      </c>
      <c r="F23" s="10">
        <v>550</v>
      </c>
      <c r="G23" s="10">
        <f>F23*3.5</f>
        <v>1925</v>
      </c>
      <c r="H23" s="25" t="s">
        <v>240</v>
      </c>
      <c r="I23" s="2">
        <v>2010</v>
      </c>
      <c r="J23" s="9" t="s">
        <v>240</v>
      </c>
      <c r="K23" s="9" t="s">
        <v>244</v>
      </c>
      <c r="L23" s="8" t="s">
        <v>227</v>
      </c>
      <c r="M23" s="11" t="s">
        <v>243</v>
      </c>
      <c r="N23" s="2" t="s">
        <v>221</v>
      </c>
      <c r="O23" s="2" t="s">
        <v>3</v>
      </c>
      <c r="P23" s="2" t="s">
        <v>279</v>
      </c>
      <c r="Q23" s="3" t="s">
        <v>273</v>
      </c>
      <c r="R23" s="3" t="s">
        <v>273</v>
      </c>
      <c r="S23" s="44" t="s">
        <v>244</v>
      </c>
    </row>
    <row r="24" spans="1:19" ht="15" customHeight="1">
      <c r="A24" s="45">
        <f>1+A23</f>
        <v>22</v>
      </c>
      <c r="B24" s="107">
        <v>24084</v>
      </c>
      <c r="C24" s="57" t="s">
        <v>254</v>
      </c>
      <c r="D24" s="55" t="s">
        <v>226</v>
      </c>
      <c r="E24" s="2" t="s">
        <v>247</v>
      </c>
      <c r="F24" s="10">
        <v>550</v>
      </c>
      <c r="G24" s="10">
        <f>F24*3.5</f>
        <v>1925</v>
      </c>
      <c r="H24" s="25" t="s">
        <v>240</v>
      </c>
      <c r="I24" s="2">
        <v>2010</v>
      </c>
      <c r="J24" s="9" t="s">
        <v>240</v>
      </c>
      <c r="K24" s="9" t="s">
        <v>244</v>
      </c>
      <c r="L24" s="8" t="s">
        <v>227</v>
      </c>
      <c r="M24" s="11" t="s">
        <v>243</v>
      </c>
      <c r="N24" s="2" t="s">
        <v>221</v>
      </c>
      <c r="O24" s="2" t="s">
        <v>3</v>
      </c>
      <c r="P24" s="2" t="s">
        <v>279</v>
      </c>
      <c r="Q24" s="3" t="s">
        <v>273</v>
      </c>
      <c r="R24" s="3" t="s">
        <v>273</v>
      </c>
      <c r="S24" s="44" t="s">
        <v>244</v>
      </c>
    </row>
    <row r="25" spans="1:19" ht="15" customHeight="1">
      <c r="A25" s="45">
        <f>1+A24</f>
        <v>23</v>
      </c>
      <c r="B25" s="107">
        <v>3056</v>
      </c>
      <c r="C25" s="55" t="s">
        <v>35</v>
      </c>
      <c r="D25" s="55" t="s">
        <v>36</v>
      </c>
      <c r="E25" s="8" t="s">
        <v>246</v>
      </c>
      <c r="F25" s="10">
        <v>468.9</v>
      </c>
      <c r="G25" s="10">
        <v>1603.89</v>
      </c>
      <c r="H25" s="25" t="s">
        <v>240</v>
      </c>
      <c r="I25" s="8">
        <v>1971</v>
      </c>
      <c r="J25" s="9" t="s">
        <v>244</v>
      </c>
      <c r="K25" s="9" t="s">
        <v>240</v>
      </c>
      <c r="L25" s="8" t="s">
        <v>4</v>
      </c>
      <c r="M25" s="11">
        <v>33.1</v>
      </c>
      <c r="N25" s="2">
        <v>2003</v>
      </c>
      <c r="O25" s="2" t="s">
        <v>2</v>
      </c>
      <c r="P25" s="2" t="s">
        <v>3</v>
      </c>
      <c r="Q25" s="3" t="s">
        <v>273</v>
      </c>
      <c r="R25" s="3" t="s">
        <v>273</v>
      </c>
      <c r="S25" s="44" t="s">
        <v>240</v>
      </c>
    </row>
    <row r="26" spans="1:19" s="1" customFormat="1" ht="15" customHeight="1">
      <c r="A26" s="45">
        <f t="shared" si="0"/>
        <v>24</v>
      </c>
      <c r="B26" s="107">
        <v>3517</v>
      </c>
      <c r="C26" s="56" t="s">
        <v>37</v>
      </c>
      <c r="D26" s="56" t="s">
        <v>38</v>
      </c>
      <c r="E26" s="2" t="s">
        <v>68</v>
      </c>
      <c r="F26" s="13">
        <v>633.81</v>
      </c>
      <c r="G26" s="13">
        <v>2471.85</v>
      </c>
      <c r="H26" s="25" t="s">
        <v>240</v>
      </c>
      <c r="I26" s="15" t="s">
        <v>215</v>
      </c>
      <c r="J26" s="9" t="s">
        <v>244</v>
      </c>
      <c r="K26" s="12" t="s">
        <v>244</v>
      </c>
      <c r="L26" s="2" t="s">
        <v>4</v>
      </c>
      <c r="M26" s="14">
        <v>102.9</v>
      </c>
      <c r="N26" s="2">
        <v>1999</v>
      </c>
      <c r="O26" s="2" t="s">
        <v>2</v>
      </c>
      <c r="P26" s="2" t="s">
        <v>3</v>
      </c>
      <c r="Q26" s="3" t="s">
        <v>273</v>
      </c>
      <c r="R26" s="1" t="s">
        <v>270</v>
      </c>
      <c r="S26" s="44" t="s">
        <v>240</v>
      </c>
    </row>
    <row r="27" spans="1:19" ht="15" customHeight="1">
      <c r="A27" s="45">
        <f t="shared" si="0"/>
        <v>25</v>
      </c>
      <c r="B27" s="107">
        <v>3080</v>
      </c>
      <c r="C27" s="55" t="s">
        <v>39</v>
      </c>
      <c r="D27" s="55" t="s">
        <v>40</v>
      </c>
      <c r="E27" s="8" t="s">
        <v>247</v>
      </c>
      <c r="F27" s="10">
        <v>718.25</v>
      </c>
      <c r="G27" s="10">
        <v>2933.56</v>
      </c>
      <c r="H27" s="25" t="s">
        <v>240</v>
      </c>
      <c r="I27" s="8">
        <v>1960</v>
      </c>
      <c r="J27" s="9" t="s">
        <v>244</v>
      </c>
      <c r="K27" s="12" t="s">
        <v>244</v>
      </c>
      <c r="L27" s="8" t="s">
        <v>4</v>
      </c>
      <c r="M27" s="11">
        <v>70</v>
      </c>
      <c r="N27" s="2">
        <v>2003</v>
      </c>
      <c r="O27" s="2" t="s">
        <v>2</v>
      </c>
      <c r="P27" s="2" t="s">
        <v>3</v>
      </c>
      <c r="Q27" s="3" t="s">
        <v>240</v>
      </c>
      <c r="R27" s="3" t="s">
        <v>271</v>
      </c>
      <c r="S27" s="44" t="s">
        <v>240</v>
      </c>
    </row>
    <row r="28" spans="1:19" ht="15" customHeight="1">
      <c r="A28" s="45">
        <f t="shared" si="0"/>
        <v>26</v>
      </c>
      <c r="B28" s="107">
        <v>3018</v>
      </c>
      <c r="C28" s="55" t="s">
        <v>41</v>
      </c>
      <c r="D28" s="55" t="s">
        <v>42</v>
      </c>
      <c r="E28" s="8" t="s">
        <v>247</v>
      </c>
      <c r="F28" s="13">
        <v>705.81</v>
      </c>
      <c r="G28" s="13">
        <v>2550.38</v>
      </c>
      <c r="H28" s="25" t="s">
        <v>240</v>
      </c>
      <c r="I28" s="8">
        <v>1966</v>
      </c>
      <c r="J28" s="9" t="s">
        <v>244</v>
      </c>
      <c r="K28" s="12" t="s">
        <v>244</v>
      </c>
      <c r="L28" s="8" t="s">
        <v>4</v>
      </c>
      <c r="M28" s="11">
        <v>113.5</v>
      </c>
      <c r="N28" s="2">
        <v>2005</v>
      </c>
      <c r="O28" s="2" t="s">
        <v>2</v>
      </c>
      <c r="P28" s="2" t="s">
        <v>3</v>
      </c>
      <c r="Q28" s="3" t="s">
        <v>273</v>
      </c>
      <c r="R28" s="3" t="s">
        <v>271</v>
      </c>
      <c r="S28" s="44" t="s">
        <v>240</v>
      </c>
    </row>
    <row r="29" spans="1:19" ht="15" customHeight="1">
      <c r="A29" s="45">
        <f t="shared" si="0"/>
        <v>27</v>
      </c>
      <c r="B29" s="107">
        <v>3057</v>
      </c>
      <c r="C29" s="55" t="s">
        <v>43</v>
      </c>
      <c r="D29" s="55" t="s">
        <v>44</v>
      </c>
      <c r="E29" s="8" t="s">
        <v>247</v>
      </c>
      <c r="F29" s="10">
        <v>625.5</v>
      </c>
      <c r="G29" s="10">
        <v>2297.57</v>
      </c>
      <c r="H29" s="25" t="s">
        <v>240</v>
      </c>
      <c r="I29" s="8">
        <v>1956</v>
      </c>
      <c r="J29" s="9" t="s">
        <v>244</v>
      </c>
      <c r="K29" s="9" t="s">
        <v>244</v>
      </c>
      <c r="L29" s="8" t="s">
        <v>4</v>
      </c>
      <c r="M29" s="11">
        <v>114.8</v>
      </c>
      <c r="N29" s="2">
        <v>1998</v>
      </c>
      <c r="O29" s="2" t="s">
        <v>2</v>
      </c>
      <c r="P29" s="2" t="s">
        <v>3</v>
      </c>
      <c r="Q29" s="3" t="s">
        <v>273</v>
      </c>
      <c r="R29" s="3" t="s">
        <v>270</v>
      </c>
      <c r="S29" s="44" t="s">
        <v>240</v>
      </c>
    </row>
    <row r="30" spans="1:19" ht="15" customHeight="1">
      <c r="A30" s="45">
        <f t="shared" si="0"/>
        <v>28</v>
      </c>
      <c r="B30" s="107">
        <v>3083</v>
      </c>
      <c r="C30" s="55" t="s">
        <v>45</v>
      </c>
      <c r="D30" s="55" t="s">
        <v>46</v>
      </c>
      <c r="E30" s="8" t="s">
        <v>247</v>
      </c>
      <c r="F30" s="10">
        <v>543.09</v>
      </c>
      <c r="G30" s="10">
        <v>2077.09</v>
      </c>
      <c r="H30" s="25" t="s">
        <v>240</v>
      </c>
      <c r="I30" s="8">
        <v>1950</v>
      </c>
      <c r="J30" s="9" t="s">
        <v>244</v>
      </c>
      <c r="K30" s="9" t="s">
        <v>244</v>
      </c>
      <c r="L30" s="8" t="s">
        <v>4</v>
      </c>
      <c r="M30" s="11">
        <v>62.8</v>
      </c>
      <c r="N30" s="2">
        <v>2004</v>
      </c>
      <c r="O30" s="2" t="s">
        <v>2</v>
      </c>
      <c r="P30" s="2" t="s">
        <v>3</v>
      </c>
      <c r="Q30" s="3" t="s">
        <v>273</v>
      </c>
      <c r="R30" s="3" t="s">
        <v>269</v>
      </c>
      <c r="S30" s="44" t="s">
        <v>240</v>
      </c>
    </row>
    <row r="31" spans="1:19" ht="15" customHeight="1">
      <c r="A31" s="45">
        <f t="shared" si="0"/>
        <v>29</v>
      </c>
      <c r="B31" s="107">
        <v>3061</v>
      </c>
      <c r="C31" s="55" t="s">
        <v>47</v>
      </c>
      <c r="D31" s="55" t="s">
        <v>195</v>
      </c>
      <c r="E31" s="8" t="s">
        <v>246</v>
      </c>
      <c r="F31" s="10">
        <v>1161.55</v>
      </c>
      <c r="G31" s="10">
        <v>4781.76</v>
      </c>
      <c r="H31" s="25" t="s">
        <v>240</v>
      </c>
      <c r="I31" s="8">
        <v>1895</v>
      </c>
      <c r="J31" s="9" t="s">
        <v>240</v>
      </c>
      <c r="K31" s="9" t="s">
        <v>240</v>
      </c>
      <c r="L31" s="8" t="s">
        <v>4</v>
      </c>
      <c r="M31" s="11">
        <v>93</v>
      </c>
      <c r="N31" s="2" t="s">
        <v>216</v>
      </c>
      <c r="O31" s="2" t="s">
        <v>3</v>
      </c>
      <c r="P31" s="2" t="s">
        <v>3</v>
      </c>
      <c r="Q31" s="3" t="s">
        <v>273</v>
      </c>
      <c r="R31" s="3" t="s">
        <v>270</v>
      </c>
      <c r="S31" s="44" t="s">
        <v>240</v>
      </c>
    </row>
    <row r="32" spans="1:19" ht="15" customHeight="1">
      <c r="A32" s="45">
        <f t="shared" si="0"/>
        <v>30</v>
      </c>
      <c r="B32" s="107">
        <v>3082</v>
      </c>
      <c r="C32" s="55" t="s">
        <v>48</v>
      </c>
      <c r="D32" s="55" t="s">
        <v>49</v>
      </c>
      <c r="E32" s="8" t="s">
        <v>247</v>
      </c>
      <c r="F32" s="10">
        <v>613.24</v>
      </c>
      <c r="G32" s="10">
        <v>2000</v>
      </c>
      <c r="H32" s="25" t="s">
        <v>240</v>
      </c>
      <c r="I32" s="8">
        <v>1961</v>
      </c>
      <c r="J32" s="9" t="s">
        <v>240</v>
      </c>
      <c r="K32" s="9" t="s">
        <v>244</v>
      </c>
      <c r="L32" s="8" t="s">
        <v>4</v>
      </c>
      <c r="M32" s="11">
        <v>70</v>
      </c>
      <c r="N32" s="2">
        <v>1998</v>
      </c>
      <c r="O32" s="2" t="s">
        <v>2</v>
      </c>
      <c r="P32" s="2" t="s">
        <v>3</v>
      </c>
      <c r="Q32" s="3" t="s">
        <v>273</v>
      </c>
      <c r="R32" s="3" t="s">
        <v>271</v>
      </c>
      <c r="S32" s="44" t="s">
        <v>240</v>
      </c>
    </row>
    <row r="33" spans="1:19" ht="15" customHeight="1">
      <c r="A33" s="140">
        <f t="shared" si="0"/>
        <v>31</v>
      </c>
      <c r="B33" s="107">
        <v>3516</v>
      </c>
      <c r="C33" s="55" t="s">
        <v>150</v>
      </c>
      <c r="D33" s="55" t="s">
        <v>151</v>
      </c>
      <c r="E33" s="8" t="s">
        <v>246</v>
      </c>
      <c r="F33" s="10">
        <v>295.46</v>
      </c>
      <c r="G33" s="10">
        <v>977.18</v>
      </c>
      <c r="H33" s="25" t="s">
        <v>240</v>
      </c>
      <c r="I33" s="2" t="s">
        <v>194</v>
      </c>
      <c r="J33" s="9" t="s">
        <v>244</v>
      </c>
      <c r="K33" s="9" t="s">
        <v>240</v>
      </c>
      <c r="L33" s="8" t="s">
        <v>4</v>
      </c>
      <c r="M33" s="11">
        <v>72.3</v>
      </c>
      <c r="N33" s="2">
        <v>2003</v>
      </c>
      <c r="O33" s="2" t="s">
        <v>3</v>
      </c>
      <c r="P33" s="2" t="s">
        <v>3</v>
      </c>
      <c r="Q33" s="3" t="s">
        <v>273</v>
      </c>
      <c r="R33" s="3" t="s">
        <v>273</v>
      </c>
      <c r="S33" s="44" t="s">
        <v>240</v>
      </c>
    </row>
    <row r="34" spans="1:19" s="1" customFormat="1" ht="15.75" customHeight="1">
      <c r="A34" s="108"/>
      <c r="B34" s="107">
        <v>442</v>
      </c>
      <c r="C34" s="56" t="s">
        <v>167</v>
      </c>
      <c r="D34" s="56" t="s">
        <v>168</v>
      </c>
      <c r="E34" s="2" t="s">
        <v>246</v>
      </c>
      <c r="F34" s="13">
        <v>328</v>
      </c>
      <c r="G34" s="13">
        <v>1082</v>
      </c>
      <c r="H34" s="25" t="s">
        <v>240</v>
      </c>
      <c r="I34" s="2">
        <v>1937</v>
      </c>
      <c r="J34" s="9" t="s">
        <v>244</v>
      </c>
      <c r="K34" s="12" t="s">
        <v>244</v>
      </c>
      <c r="L34" s="2" t="s">
        <v>4</v>
      </c>
      <c r="M34" s="14">
        <v>30</v>
      </c>
      <c r="N34" s="2">
        <v>2008</v>
      </c>
      <c r="O34" s="2" t="s">
        <v>3</v>
      </c>
      <c r="P34" s="2" t="s">
        <v>3</v>
      </c>
      <c r="Q34" s="3" t="s">
        <v>273</v>
      </c>
      <c r="R34" s="3" t="s">
        <v>273</v>
      </c>
      <c r="S34" s="44" t="s">
        <v>244</v>
      </c>
    </row>
    <row r="35" spans="1:19" ht="15" customHeight="1">
      <c r="A35" s="148">
        <v>32</v>
      </c>
      <c r="B35" s="109">
        <v>3076</v>
      </c>
      <c r="C35" s="55" t="s">
        <v>89</v>
      </c>
      <c r="D35" s="55" t="s">
        <v>90</v>
      </c>
      <c r="E35" s="8" t="s">
        <v>247</v>
      </c>
      <c r="F35" s="10">
        <f>23.5*13+10*30</f>
        <v>605.5</v>
      </c>
      <c r="G35" s="10">
        <f>F35*3.5</f>
        <v>2119.25</v>
      </c>
      <c r="H35" s="110" t="s">
        <v>240</v>
      </c>
      <c r="I35" s="110">
        <v>1930</v>
      </c>
      <c r="J35" s="113" t="s">
        <v>244</v>
      </c>
      <c r="K35" s="113" t="s">
        <v>244</v>
      </c>
      <c r="L35" s="110" t="s">
        <v>4</v>
      </c>
      <c r="M35" s="124">
        <v>183</v>
      </c>
      <c r="N35" s="134">
        <v>2001</v>
      </c>
      <c r="O35" s="134" t="s">
        <v>2</v>
      </c>
      <c r="P35" s="134" t="s">
        <v>3</v>
      </c>
      <c r="Q35" s="121" t="s">
        <v>240</v>
      </c>
      <c r="R35" s="121" t="s">
        <v>270</v>
      </c>
      <c r="S35" s="121" t="s">
        <v>240</v>
      </c>
    </row>
    <row r="36" spans="1:19" s="45" customFormat="1" ht="15" customHeight="1" hidden="1">
      <c r="A36" s="148"/>
      <c r="B36" s="109"/>
      <c r="C36" s="58"/>
      <c r="D36" s="58"/>
      <c r="E36" s="16"/>
      <c r="F36" s="17">
        <v>2758.5</v>
      </c>
      <c r="G36" s="17">
        <v>7075.29</v>
      </c>
      <c r="H36" s="111"/>
      <c r="I36" s="111"/>
      <c r="J36" s="114"/>
      <c r="K36" s="114"/>
      <c r="L36" s="111"/>
      <c r="M36" s="125"/>
      <c r="N36" s="135"/>
      <c r="O36" s="135"/>
      <c r="P36" s="135"/>
      <c r="Q36" s="122"/>
      <c r="R36" s="122"/>
      <c r="S36" s="122"/>
    </row>
    <row r="37" spans="1:19" s="1" customFormat="1" ht="15" customHeight="1">
      <c r="A37" s="148"/>
      <c r="B37" s="109"/>
      <c r="C37" s="56" t="s">
        <v>89</v>
      </c>
      <c r="D37" s="56" t="s">
        <v>90</v>
      </c>
      <c r="E37" s="2" t="s">
        <v>52</v>
      </c>
      <c r="F37" s="10">
        <f>F36-F35</f>
        <v>2153</v>
      </c>
      <c r="G37" s="10">
        <f>G36-G35</f>
        <v>4956.04</v>
      </c>
      <c r="H37" s="112"/>
      <c r="I37" s="112"/>
      <c r="J37" s="115"/>
      <c r="K37" s="115"/>
      <c r="L37" s="112"/>
      <c r="M37" s="126"/>
      <c r="N37" s="136"/>
      <c r="O37" s="136"/>
      <c r="P37" s="136"/>
      <c r="Q37" s="123"/>
      <c r="R37" s="123"/>
      <c r="S37" s="123"/>
    </row>
    <row r="38" spans="1:19" ht="15" customHeight="1">
      <c r="A38" s="148">
        <v>33</v>
      </c>
      <c r="B38" s="109">
        <v>3087</v>
      </c>
      <c r="C38" s="55" t="s">
        <v>5</v>
      </c>
      <c r="D38" s="55" t="s">
        <v>53</v>
      </c>
      <c r="E38" s="8" t="s">
        <v>52</v>
      </c>
      <c r="F38" s="10">
        <f>F39-F40</f>
        <v>3577.6180000000004</v>
      </c>
      <c r="G38" s="10">
        <f>G39-G40</f>
        <v>11947.387200000001</v>
      </c>
      <c r="H38" s="110" t="s">
        <v>240</v>
      </c>
      <c r="I38" s="110">
        <v>1958</v>
      </c>
      <c r="J38" s="113" t="s">
        <v>244</v>
      </c>
      <c r="K38" s="113" t="s">
        <v>244</v>
      </c>
      <c r="L38" s="110" t="s">
        <v>4</v>
      </c>
      <c r="M38" s="124">
        <v>490</v>
      </c>
      <c r="N38" s="134">
        <v>2000</v>
      </c>
      <c r="O38" s="134" t="s">
        <v>2</v>
      </c>
      <c r="P38" s="134" t="s">
        <v>3</v>
      </c>
      <c r="Q38" s="121" t="s">
        <v>240</v>
      </c>
      <c r="R38" s="121" t="s">
        <v>269</v>
      </c>
      <c r="S38" s="121" t="s">
        <v>240</v>
      </c>
    </row>
    <row r="39" spans="1:19" s="45" customFormat="1" ht="15" customHeight="1" hidden="1">
      <c r="A39" s="148"/>
      <c r="B39" s="109"/>
      <c r="C39" s="58"/>
      <c r="D39" s="58"/>
      <c r="E39" s="16"/>
      <c r="F39" s="17">
        <v>3891.61</v>
      </c>
      <c r="G39" s="17">
        <v>14679</v>
      </c>
      <c r="H39" s="111"/>
      <c r="I39" s="111"/>
      <c r="J39" s="114"/>
      <c r="K39" s="114"/>
      <c r="L39" s="111"/>
      <c r="M39" s="125"/>
      <c r="N39" s="135"/>
      <c r="O39" s="135"/>
      <c r="P39" s="135"/>
      <c r="Q39" s="122"/>
      <c r="R39" s="122"/>
      <c r="S39" s="122"/>
    </row>
    <row r="40" spans="1:19" ht="15" customHeight="1">
      <c r="A40" s="148"/>
      <c r="B40" s="109"/>
      <c r="C40" s="55" t="s">
        <v>5</v>
      </c>
      <c r="D40" s="55" t="s">
        <v>53</v>
      </c>
      <c r="E40" s="8" t="s">
        <v>245</v>
      </c>
      <c r="F40" s="10">
        <f>14.7*21.36</f>
        <v>313.99199999999996</v>
      </c>
      <c r="G40" s="10">
        <f>14.7*(9.4*14.56+7.2*6.8)</f>
        <v>2731.6128</v>
      </c>
      <c r="H40" s="112"/>
      <c r="I40" s="112"/>
      <c r="J40" s="115"/>
      <c r="K40" s="115"/>
      <c r="L40" s="112"/>
      <c r="M40" s="126"/>
      <c r="N40" s="136"/>
      <c r="O40" s="136"/>
      <c r="P40" s="136"/>
      <c r="Q40" s="123"/>
      <c r="R40" s="123"/>
      <c r="S40" s="123"/>
    </row>
    <row r="41" spans="1:19" ht="15" customHeight="1">
      <c r="A41" s="45">
        <f>1+A38</f>
        <v>34</v>
      </c>
      <c r="B41" s="107">
        <v>3091</v>
      </c>
      <c r="C41" s="55" t="s">
        <v>54</v>
      </c>
      <c r="D41" s="55" t="s">
        <v>239</v>
      </c>
      <c r="E41" s="8" t="s">
        <v>52</v>
      </c>
      <c r="F41" s="10">
        <v>2330</v>
      </c>
      <c r="G41" s="10">
        <v>7600</v>
      </c>
      <c r="H41" s="25" t="s">
        <v>240</v>
      </c>
      <c r="I41" s="8" t="s">
        <v>225</v>
      </c>
      <c r="J41" s="9" t="s">
        <v>244</v>
      </c>
      <c r="K41" s="9" t="s">
        <v>244</v>
      </c>
      <c r="L41" s="8" t="s">
        <v>4</v>
      </c>
      <c r="M41" s="11">
        <v>200</v>
      </c>
      <c r="N41" s="2">
        <v>1998</v>
      </c>
      <c r="O41" s="2" t="s">
        <v>2</v>
      </c>
      <c r="P41" s="2" t="s">
        <v>3</v>
      </c>
      <c r="Q41" s="3" t="s">
        <v>240</v>
      </c>
      <c r="R41" s="3" t="s">
        <v>269</v>
      </c>
      <c r="S41" s="44" t="s">
        <v>240</v>
      </c>
    </row>
    <row r="42" spans="1:19" ht="15" customHeight="1">
      <c r="A42" s="148">
        <f>1+A41</f>
        <v>35</v>
      </c>
      <c r="B42" s="109">
        <v>3090</v>
      </c>
      <c r="C42" s="55" t="s">
        <v>55</v>
      </c>
      <c r="D42" s="55" t="s">
        <v>56</v>
      </c>
      <c r="E42" s="8" t="s">
        <v>52</v>
      </c>
      <c r="F42" s="10">
        <f>F43-F44</f>
        <v>1336.58</v>
      </c>
      <c r="G42" s="10">
        <f>G43-G44</f>
        <v>5207</v>
      </c>
      <c r="H42" s="110" t="s">
        <v>240</v>
      </c>
      <c r="I42" s="110">
        <v>1955</v>
      </c>
      <c r="J42" s="113" t="s">
        <v>244</v>
      </c>
      <c r="K42" s="113" t="s">
        <v>244</v>
      </c>
      <c r="L42" s="110" t="s">
        <v>4</v>
      </c>
      <c r="M42" s="124">
        <v>169</v>
      </c>
      <c r="N42" s="134">
        <v>2000</v>
      </c>
      <c r="O42" s="134" t="s">
        <v>2</v>
      </c>
      <c r="P42" s="134" t="s">
        <v>3</v>
      </c>
      <c r="Q42" s="121" t="s">
        <v>240</v>
      </c>
      <c r="R42" s="121" t="s">
        <v>271</v>
      </c>
      <c r="S42" s="121" t="s">
        <v>240</v>
      </c>
    </row>
    <row r="43" spans="1:19" s="45" customFormat="1" ht="15" customHeight="1" hidden="1">
      <c r="A43" s="148"/>
      <c r="B43" s="109"/>
      <c r="C43" s="58"/>
      <c r="D43" s="58"/>
      <c r="E43" s="16"/>
      <c r="F43" s="17">
        <v>1526.58</v>
      </c>
      <c r="G43" s="17">
        <v>6157</v>
      </c>
      <c r="H43" s="111"/>
      <c r="I43" s="111"/>
      <c r="J43" s="114"/>
      <c r="K43" s="114"/>
      <c r="L43" s="111"/>
      <c r="M43" s="125"/>
      <c r="N43" s="135"/>
      <c r="O43" s="135"/>
      <c r="P43" s="135"/>
      <c r="Q43" s="122"/>
      <c r="R43" s="122"/>
      <c r="S43" s="122"/>
    </row>
    <row r="44" spans="1:19" ht="15" customHeight="1">
      <c r="A44" s="148"/>
      <c r="B44" s="109"/>
      <c r="C44" s="55" t="s">
        <v>55</v>
      </c>
      <c r="D44" s="55" t="s">
        <v>56</v>
      </c>
      <c r="E44" s="8" t="s">
        <v>245</v>
      </c>
      <c r="F44" s="10">
        <v>190</v>
      </c>
      <c r="G44" s="10">
        <f>F44*5</f>
        <v>950</v>
      </c>
      <c r="H44" s="112"/>
      <c r="I44" s="112"/>
      <c r="J44" s="115"/>
      <c r="K44" s="115"/>
      <c r="L44" s="112"/>
      <c r="M44" s="126"/>
      <c r="N44" s="136"/>
      <c r="O44" s="136"/>
      <c r="P44" s="136"/>
      <c r="Q44" s="123"/>
      <c r="R44" s="123"/>
      <c r="S44" s="123"/>
    </row>
    <row r="45" spans="1:19" ht="15" customHeight="1">
      <c r="A45" s="45">
        <f>1+A42</f>
        <v>36</v>
      </c>
      <c r="B45" s="107">
        <v>3108</v>
      </c>
      <c r="C45" s="55" t="s">
        <v>57</v>
      </c>
      <c r="D45" s="55" t="s">
        <v>58</v>
      </c>
      <c r="E45" s="8" t="s">
        <v>52</v>
      </c>
      <c r="F45" s="10">
        <v>656.08</v>
      </c>
      <c r="G45" s="10">
        <v>2165</v>
      </c>
      <c r="H45" s="25" t="s">
        <v>240</v>
      </c>
      <c r="I45" s="8">
        <v>1958</v>
      </c>
      <c r="J45" s="9" t="s">
        <v>244</v>
      </c>
      <c r="K45" s="9" t="s">
        <v>244</v>
      </c>
      <c r="L45" s="8" t="s">
        <v>4</v>
      </c>
      <c r="M45" s="11">
        <v>167</v>
      </c>
      <c r="N45" s="2">
        <v>2000</v>
      </c>
      <c r="O45" s="2" t="s">
        <v>2</v>
      </c>
      <c r="P45" s="2" t="s">
        <v>3</v>
      </c>
      <c r="Q45" s="3" t="s">
        <v>240</v>
      </c>
      <c r="R45" s="3" t="s">
        <v>269</v>
      </c>
      <c r="S45" s="44" t="s">
        <v>240</v>
      </c>
    </row>
    <row r="46" spans="1:19" ht="15" customHeight="1">
      <c r="A46" s="148">
        <f>1+A45</f>
        <v>37</v>
      </c>
      <c r="B46" s="109">
        <v>3092</v>
      </c>
      <c r="C46" s="55" t="s">
        <v>60</v>
      </c>
      <c r="D46" s="55" t="s">
        <v>61</v>
      </c>
      <c r="E46" s="8" t="s">
        <v>59</v>
      </c>
      <c r="F46" s="10">
        <f>F47-F48</f>
        <v>3583.41</v>
      </c>
      <c r="G46" s="10">
        <f>G47-G48</f>
        <v>12450.41</v>
      </c>
      <c r="H46" s="110" t="s">
        <v>240</v>
      </c>
      <c r="I46" s="110">
        <v>1974</v>
      </c>
      <c r="J46" s="113" t="s">
        <v>240</v>
      </c>
      <c r="K46" s="113" t="s">
        <v>244</v>
      </c>
      <c r="L46" s="110" t="s">
        <v>4</v>
      </c>
      <c r="M46" s="124">
        <v>1174.5</v>
      </c>
      <c r="N46" s="134">
        <v>2000</v>
      </c>
      <c r="O46" s="134" t="s">
        <v>2</v>
      </c>
      <c r="P46" s="134" t="s">
        <v>3</v>
      </c>
      <c r="Q46" s="121" t="s">
        <v>244</v>
      </c>
      <c r="R46" s="121" t="s">
        <v>269</v>
      </c>
      <c r="S46" s="121" t="s">
        <v>240</v>
      </c>
    </row>
    <row r="47" spans="1:19" s="45" customFormat="1" ht="15" customHeight="1" hidden="1">
      <c r="A47" s="148"/>
      <c r="B47" s="109"/>
      <c r="C47" s="58"/>
      <c r="D47" s="58"/>
      <c r="E47" s="16"/>
      <c r="F47" s="17">
        <v>3999.41</v>
      </c>
      <c r="G47" s="17">
        <v>16194.41</v>
      </c>
      <c r="H47" s="111"/>
      <c r="I47" s="111"/>
      <c r="J47" s="114"/>
      <c r="K47" s="114"/>
      <c r="L47" s="111"/>
      <c r="M47" s="125"/>
      <c r="N47" s="135"/>
      <c r="O47" s="135"/>
      <c r="P47" s="135"/>
      <c r="Q47" s="122"/>
      <c r="R47" s="122"/>
      <c r="S47" s="122"/>
    </row>
    <row r="48" spans="1:19" ht="15" customHeight="1">
      <c r="A48" s="148"/>
      <c r="B48" s="109"/>
      <c r="C48" s="55" t="s">
        <v>60</v>
      </c>
      <c r="D48" s="55" t="s">
        <v>61</v>
      </c>
      <c r="E48" s="8" t="s">
        <v>245</v>
      </c>
      <c r="F48" s="10">
        <f>26*16</f>
        <v>416</v>
      </c>
      <c r="G48" s="10">
        <f>F48*9</f>
        <v>3744</v>
      </c>
      <c r="H48" s="112"/>
      <c r="I48" s="112"/>
      <c r="J48" s="115"/>
      <c r="K48" s="115"/>
      <c r="L48" s="112"/>
      <c r="M48" s="126"/>
      <c r="N48" s="136"/>
      <c r="O48" s="136"/>
      <c r="P48" s="136"/>
      <c r="Q48" s="123"/>
      <c r="R48" s="123"/>
      <c r="S48" s="123"/>
    </row>
    <row r="49" spans="1:19" ht="15" customHeight="1">
      <c r="A49" s="148">
        <f>1+A46</f>
        <v>38</v>
      </c>
      <c r="B49" s="109">
        <v>3064</v>
      </c>
      <c r="C49" s="55" t="s">
        <v>62</v>
      </c>
      <c r="D49" s="55" t="s">
        <v>63</v>
      </c>
      <c r="E49" s="8" t="s">
        <v>59</v>
      </c>
      <c r="F49" s="10">
        <f>F50-F51</f>
        <v>4764.53</v>
      </c>
      <c r="G49" s="10">
        <f>G50-G51</f>
        <v>19611.2</v>
      </c>
      <c r="H49" s="110" t="s">
        <v>240</v>
      </c>
      <c r="I49" s="110">
        <v>1971</v>
      </c>
      <c r="J49" s="149" t="s">
        <v>244</v>
      </c>
      <c r="K49" s="113" t="s">
        <v>244</v>
      </c>
      <c r="L49" s="110" t="s">
        <v>4</v>
      </c>
      <c r="M49" s="124">
        <v>1288</v>
      </c>
      <c r="N49" s="134">
        <v>2000</v>
      </c>
      <c r="O49" s="134" t="s">
        <v>2</v>
      </c>
      <c r="P49" s="134" t="s">
        <v>3</v>
      </c>
      <c r="Q49" s="121" t="s">
        <v>244</v>
      </c>
      <c r="R49" s="121" t="s">
        <v>270</v>
      </c>
      <c r="S49" s="121" t="s">
        <v>240</v>
      </c>
    </row>
    <row r="50" spans="1:19" s="45" customFormat="1" ht="15" customHeight="1" hidden="1">
      <c r="A50" s="148"/>
      <c r="B50" s="109"/>
      <c r="C50" s="58"/>
      <c r="D50" s="58"/>
      <c r="E50" s="16"/>
      <c r="F50" s="10">
        <v>5089.53</v>
      </c>
      <c r="G50" s="10">
        <v>21398.7</v>
      </c>
      <c r="H50" s="111"/>
      <c r="I50" s="111"/>
      <c r="J50" s="149"/>
      <c r="K50" s="114"/>
      <c r="L50" s="111"/>
      <c r="M50" s="125"/>
      <c r="N50" s="135"/>
      <c r="O50" s="135"/>
      <c r="P50" s="135"/>
      <c r="Q50" s="122"/>
      <c r="R50" s="122"/>
      <c r="S50" s="122"/>
    </row>
    <row r="51" spans="1:19" ht="15" customHeight="1">
      <c r="A51" s="148"/>
      <c r="B51" s="109"/>
      <c r="C51" s="55" t="s">
        <v>62</v>
      </c>
      <c r="D51" s="55" t="s">
        <v>63</v>
      </c>
      <c r="E51" s="8" t="s">
        <v>245</v>
      </c>
      <c r="F51" s="10">
        <f>25*13</f>
        <v>325</v>
      </c>
      <c r="G51" s="10">
        <f>F51*5.5</f>
        <v>1787.5</v>
      </c>
      <c r="H51" s="112"/>
      <c r="I51" s="112"/>
      <c r="J51" s="149"/>
      <c r="K51" s="115"/>
      <c r="L51" s="112"/>
      <c r="M51" s="126"/>
      <c r="N51" s="136"/>
      <c r="O51" s="136"/>
      <c r="P51" s="136"/>
      <c r="Q51" s="123"/>
      <c r="R51" s="123"/>
      <c r="S51" s="123"/>
    </row>
    <row r="52" spans="1:19" s="1" customFormat="1" ht="15" customHeight="1">
      <c r="A52" s="148">
        <f>1+A49</f>
        <v>39</v>
      </c>
      <c r="B52" s="109">
        <v>3100</v>
      </c>
      <c r="C52" s="56" t="s">
        <v>64</v>
      </c>
      <c r="D52" s="56" t="s">
        <v>65</v>
      </c>
      <c r="E52" s="2" t="s">
        <v>52</v>
      </c>
      <c r="F52" s="10">
        <f>F53-F54</f>
        <v>1538.41</v>
      </c>
      <c r="G52" s="10">
        <f>G53-G54</f>
        <v>4780</v>
      </c>
      <c r="H52" s="134" t="s">
        <v>240</v>
      </c>
      <c r="I52" s="134">
        <v>1958</v>
      </c>
      <c r="J52" s="150" t="s">
        <v>244</v>
      </c>
      <c r="K52" s="113" t="s">
        <v>244</v>
      </c>
      <c r="L52" s="110" t="s">
        <v>4</v>
      </c>
      <c r="M52" s="131">
        <v>174</v>
      </c>
      <c r="N52" s="134">
        <v>2008</v>
      </c>
      <c r="O52" s="134" t="s">
        <v>2</v>
      </c>
      <c r="P52" s="134" t="s">
        <v>3</v>
      </c>
      <c r="Q52" s="116" t="s">
        <v>244</v>
      </c>
      <c r="R52" s="116" t="s">
        <v>270</v>
      </c>
      <c r="S52" s="121" t="s">
        <v>240</v>
      </c>
    </row>
    <row r="53" spans="1:19" s="45" customFormat="1" ht="15" customHeight="1" hidden="1">
      <c r="A53" s="148"/>
      <c r="B53" s="109"/>
      <c r="C53" s="58"/>
      <c r="D53" s="58"/>
      <c r="E53" s="16"/>
      <c r="F53" s="17">
        <v>1703.41</v>
      </c>
      <c r="G53" s="17">
        <v>6100</v>
      </c>
      <c r="H53" s="135"/>
      <c r="I53" s="135"/>
      <c r="J53" s="150"/>
      <c r="K53" s="114"/>
      <c r="L53" s="111"/>
      <c r="M53" s="132"/>
      <c r="N53" s="135"/>
      <c r="O53" s="135"/>
      <c r="P53" s="135"/>
      <c r="Q53" s="118"/>
      <c r="R53" s="118"/>
      <c r="S53" s="122"/>
    </row>
    <row r="54" spans="1:19" s="1" customFormat="1" ht="15" customHeight="1">
      <c r="A54" s="148"/>
      <c r="B54" s="109"/>
      <c r="C54" s="56" t="s">
        <v>64</v>
      </c>
      <c r="D54" s="56" t="s">
        <v>65</v>
      </c>
      <c r="E54" s="8" t="s">
        <v>245</v>
      </c>
      <c r="F54" s="13">
        <f>15*11</f>
        <v>165</v>
      </c>
      <c r="G54" s="13">
        <f>F54*8</f>
        <v>1320</v>
      </c>
      <c r="H54" s="136"/>
      <c r="I54" s="136"/>
      <c r="J54" s="150"/>
      <c r="K54" s="115"/>
      <c r="L54" s="112"/>
      <c r="M54" s="133"/>
      <c r="N54" s="136"/>
      <c r="O54" s="136"/>
      <c r="P54" s="136"/>
      <c r="Q54" s="119"/>
      <c r="R54" s="119"/>
      <c r="S54" s="123"/>
    </row>
    <row r="55" spans="1:19" ht="15" customHeight="1">
      <c r="A55" s="148">
        <f>1+A52</f>
        <v>40</v>
      </c>
      <c r="B55" s="109">
        <v>3071</v>
      </c>
      <c r="C55" s="55" t="s">
        <v>66</v>
      </c>
      <c r="D55" s="55" t="s">
        <v>67</v>
      </c>
      <c r="E55" s="8" t="s">
        <v>59</v>
      </c>
      <c r="F55" s="10">
        <f>F56-F57</f>
        <v>3198</v>
      </c>
      <c r="G55" s="10">
        <f>G56-G57</f>
        <v>11742.01</v>
      </c>
      <c r="H55" s="110" t="s">
        <v>240</v>
      </c>
      <c r="I55" s="110">
        <v>1983</v>
      </c>
      <c r="J55" s="149" t="s">
        <v>240</v>
      </c>
      <c r="K55" s="113" t="s">
        <v>244</v>
      </c>
      <c r="L55" s="110" t="s">
        <v>4</v>
      </c>
      <c r="M55" s="124">
        <v>637</v>
      </c>
      <c r="N55" s="134">
        <v>2000</v>
      </c>
      <c r="O55" s="134" t="s">
        <v>2</v>
      </c>
      <c r="P55" s="134" t="s">
        <v>3</v>
      </c>
      <c r="Q55" s="121" t="s">
        <v>240</v>
      </c>
      <c r="R55" s="121" t="s">
        <v>270</v>
      </c>
      <c r="S55" s="121" t="s">
        <v>240</v>
      </c>
    </row>
    <row r="56" spans="1:19" s="45" customFormat="1" ht="15" customHeight="1" hidden="1">
      <c r="A56" s="148"/>
      <c r="B56" s="109"/>
      <c r="C56" s="58"/>
      <c r="D56" s="58"/>
      <c r="E56" s="16"/>
      <c r="F56" s="17">
        <v>3603</v>
      </c>
      <c r="G56" s="17">
        <v>14982.01</v>
      </c>
      <c r="H56" s="111"/>
      <c r="I56" s="111"/>
      <c r="J56" s="149"/>
      <c r="K56" s="114"/>
      <c r="L56" s="111"/>
      <c r="M56" s="125"/>
      <c r="N56" s="135"/>
      <c r="O56" s="135"/>
      <c r="P56" s="135"/>
      <c r="Q56" s="122"/>
      <c r="R56" s="122"/>
      <c r="S56" s="122"/>
    </row>
    <row r="57" spans="1:19" ht="15" customHeight="1">
      <c r="A57" s="148"/>
      <c r="B57" s="109"/>
      <c r="C57" s="55" t="s">
        <v>66</v>
      </c>
      <c r="D57" s="55" t="s">
        <v>67</v>
      </c>
      <c r="E57" s="8" t="s">
        <v>245</v>
      </c>
      <c r="F57" s="10">
        <f>15*27</f>
        <v>405</v>
      </c>
      <c r="G57" s="10">
        <f>F57*8</f>
        <v>3240</v>
      </c>
      <c r="H57" s="112"/>
      <c r="I57" s="112"/>
      <c r="J57" s="149"/>
      <c r="K57" s="115"/>
      <c r="L57" s="112"/>
      <c r="M57" s="126"/>
      <c r="N57" s="136"/>
      <c r="O57" s="136"/>
      <c r="P57" s="136"/>
      <c r="Q57" s="123"/>
      <c r="R57" s="123"/>
      <c r="S57" s="123"/>
    </row>
    <row r="58" spans="1:19" ht="15" customHeight="1">
      <c r="A58" s="148">
        <f>1+A55</f>
        <v>41</v>
      </c>
      <c r="B58" s="109">
        <v>3084</v>
      </c>
      <c r="C58" s="55" t="s">
        <v>70</v>
      </c>
      <c r="D58" s="55" t="s">
        <v>71</v>
      </c>
      <c r="E58" s="8" t="s">
        <v>52</v>
      </c>
      <c r="F58" s="10">
        <f>F59-F60</f>
        <v>4604.41</v>
      </c>
      <c r="G58" s="10">
        <f>G59-G60</f>
        <v>18935.04</v>
      </c>
      <c r="H58" s="110" t="s">
        <v>240</v>
      </c>
      <c r="I58" s="110">
        <v>1938</v>
      </c>
      <c r="J58" s="149" t="s">
        <v>240</v>
      </c>
      <c r="K58" s="113" t="s">
        <v>244</v>
      </c>
      <c r="L58" s="110" t="s">
        <v>4</v>
      </c>
      <c r="M58" s="124">
        <v>685</v>
      </c>
      <c r="N58" s="134">
        <v>1998</v>
      </c>
      <c r="O58" s="134" t="s">
        <v>2</v>
      </c>
      <c r="P58" s="134" t="s">
        <v>3</v>
      </c>
      <c r="Q58" s="121" t="s">
        <v>244</v>
      </c>
      <c r="R58" s="121" t="s">
        <v>270</v>
      </c>
      <c r="S58" s="121" t="s">
        <v>240</v>
      </c>
    </row>
    <row r="59" spans="1:19" s="45" customFormat="1" ht="15" customHeight="1" hidden="1">
      <c r="A59" s="148"/>
      <c r="B59" s="109"/>
      <c r="C59" s="58"/>
      <c r="D59" s="58"/>
      <c r="E59" s="16"/>
      <c r="F59" s="17">
        <v>4890.36</v>
      </c>
      <c r="G59" s="17">
        <v>20364.79</v>
      </c>
      <c r="H59" s="111"/>
      <c r="I59" s="111"/>
      <c r="J59" s="149"/>
      <c r="K59" s="114"/>
      <c r="L59" s="111"/>
      <c r="M59" s="125"/>
      <c r="N59" s="135"/>
      <c r="O59" s="135"/>
      <c r="P59" s="135"/>
      <c r="Q59" s="122"/>
      <c r="R59" s="122"/>
      <c r="S59" s="122"/>
    </row>
    <row r="60" spans="1:19" ht="15" customHeight="1">
      <c r="A60" s="148"/>
      <c r="B60" s="109"/>
      <c r="C60" s="55" t="s">
        <v>70</v>
      </c>
      <c r="D60" s="55" t="s">
        <v>71</v>
      </c>
      <c r="E60" s="8" t="s">
        <v>245</v>
      </c>
      <c r="F60" s="10">
        <f>21.5*13.3</f>
        <v>285.95</v>
      </c>
      <c r="G60" s="10">
        <f>F60*5</f>
        <v>1429.75</v>
      </c>
      <c r="H60" s="112"/>
      <c r="I60" s="112"/>
      <c r="J60" s="149"/>
      <c r="K60" s="115"/>
      <c r="L60" s="112"/>
      <c r="M60" s="126"/>
      <c r="N60" s="136"/>
      <c r="O60" s="136"/>
      <c r="P60" s="136"/>
      <c r="Q60" s="123"/>
      <c r="R60" s="123"/>
      <c r="S60" s="123"/>
    </row>
    <row r="61" spans="1:19" ht="15" customHeight="1">
      <c r="A61" s="148">
        <f>1+A58</f>
        <v>42</v>
      </c>
      <c r="B61" s="109">
        <v>3105</v>
      </c>
      <c r="C61" s="55" t="s">
        <v>72</v>
      </c>
      <c r="D61" s="55" t="s">
        <v>73</v>
      </c>
      <c r="E61" s="8" t="s">
        <v>59</v>
      </c>
      <c r="F61" s="10">
        <f>F62-F63</f>
        <v>2625.22</v>
      </c>
      <c r="G61" s="10">
        <f>G62-G63</f>
        <v>7865</v>
      </c>
      <c r="H61" s="110" t="s">
        <v>240</v>
      </c>
      <c r="I61" s="110">
        <v>1978</v>
      </c>
      <c r="J61" s="149" t="s">
        <v>240</v>
      </c>
      <c r="K61" s="113" t="s">
        <v>244</v>
      </c>
      <c r="L61" s="110" t="s">
        <v>4</v>
      </c>
      <c r="M61" s="131">
        <v>263</v>
      </c>
      <c r="N61" s="134">
        <v>1997</v>
      </c>
      <c r="O61" s="134" t="s">
        <v>3</v>
      </c>
      <c r="P61" s="134" t="s">
        <v>3</v>
      </c>
      <c r="Q61" s="121" t="s">
        <v>244</v>
      </c>
      <c r="R61" s="121" t="s">
        <v>271</v>
      </c>
      <c r="S61" s="121" t="s">
        <v>240</v>
      </c>
    </row>
    <row r="62" spans="1:19" s="45" customFormat="1" ht="5.25" customHeight="1" hidden="1">
      <c r="A62" s="148"/>
      <c r="B62" s="109"/>
      <c r="C62" s="58"/>
      <c r="D62" s="58"/>
      <c r="E62" s="16"/>
      <c r="F62" s="17">
        <v>3067.22</v>
      </c>
      <c r="G62" s="17">
        <v>11180</v>
      </c>
      <c r="H62" s="111"/>
      <c r="I62" s="111"/>
      <c r="J62" s="149"/>
      <c r="K62" s="114"/>
      <c r="L62" s="111"/>
      <c r="M62" s="132"/>
      <c r="N62" s="135"/>
      <c r="O62" s="135"/>
      <c r="P62" s="135"/>
      <c r="Q62" s="122"/>
      <c r="R62" s="122"/>
      <c r="S62" s="122"/>
    </row>
    <row r="63" spans="1:19" ht="15" customHeight="1">
      <c r="A63" s="148"/>
      <c r="B63" s="109"/>
      <c r="C63" s="55" t="s">
        <v>72</v>
      </c>
      <c r="D63" s="55" t="s">
        <v>73</v>
      </c>
      <c r="E63" s="8" t="s">
        <v>245</v>
      </c>
      <c r="F63" s="10">
        <f>17*26</f>
        <v>442</v>
      </c>
      <c r="G63" s="10">
        <f>F63*7.5</f>
        <v>3315</v>
      </c>
      <c r="H63" s="112"/>
      <c r="I63" s="112"/>
      <c r="J63" s="149"/>
      <c r="K63" s="115"/>
      <c r="L63" s="112"/>
      <c r="M63" s="133"/>
      <c r="N63" s="136"/>
      <c r="O63" s="136"/>
      <c r="P63" s="136"/>
      <c r="Q63" s="123"/>
      <c r="R63" s="123"/>
      <c r="S63" s="123"/>
    </row>
    <row r="64" spans="1:19" ht="15" customHeight="1">
      <c r="A64" s="45">
        <f>1+A61</f>
        <v>43</v>
      </c>
      <c r="B64" s="107">
        <v>3095</v>
      </c>
      <c r="C64" s="55" t="s">
        <v>74</v>
      </c>
      <c r="D64" s="55" t="s">
        <v>75</v>
      </c>
      <c r="E64" s="8" t="s">
        <v>59</v>
      </c>
      <c r="F64" s="10">
        <v>4618.77</v>
      </c>
      <c r="G64" s="10">
        <v>17843.6</v>
      </c>
      <c r="H64" s="25" t="s">
        <v>240</v>
      </c>
      <c r="I64" s="8">
        <v>1975</v>
      </c>
      <c r="J64" s="9" t="s">
        <v>240</v>
      </c>
      <c r="K64" s="9" t="s">
        <v>244</v>
      </c>
      <c r="L64" s="8" t="s">
        <v>4</v>
      </c>
      <c r="M64" s="11">
        <v>760</v>
      </c>
      <c r="N64" s="2">
        <v>1998</v>
      </c>
      <c r="O64" s="2" t="s">
        <v>3</v>
      </c>
      <c r="P64" s="2" t="s">
        <v>3</v>
      </c>
      <c r="Q64" s="3" t="s">
        <v>244</v>
      </c>
      <c r="R64" s="3" t="s">
        <v>270</v>
      </c>
      <c r="S64" s="44" t="s">
        <v>240</v>
      </c>
    </row>
    <row r="65" spans="1:19" ht="15" customHeight="1">
      <c r="A65" s="148">
        <f>1+A64</f>
        <v>44</v>
      </c>
      <c r="B65" s="109">
        <v>3068</v>
      </c>
      <c r="C65" s="55" t="s">
        <v>9</v>
      </c>
      <c r="D65" s="55" t="s">
        <v>198</v>
      </c>
      <c r="E65" s="8" t="s">
        <v>59</v>
      </c>
      <c r="F65" s="10">
        <f>F66-F67</f>
        <v>3306.67</v>
      </c>
      <c r="G65" s="10">
        <f>G66-G67</f>
        <v>7603</v>
      </c>
      <c r="H65" s="110" t="s">
        <v>240</v>
      </c>
      <c r="I65" s="110">
        <v>1995</v>
      </c>
      <c r="J65" s="113" t="s">
        <v>240</v>
      </c>
      <c r="K65" s="113" t="s">
        <v>244</v>
      </c>
      <c r="L65" s="110" t="s">
        <v>4</v>
      </c>
      <c r="M65" s="124">
        <v>675.6</v>
      </c>
      <c r="N65" s="134">
        <v>1995</v>
      </c>
      <c r="O65" s="134" t="s">
        <v>3</v>
      </c>
      <c r="P65" s="134" t="s">
        <v>3</v>
      </c>
      <c r="Q65" s="121" t="s">
        <v>244</v>
      </c>
      <c r="R65" s="121" t="s">
        <v>269</v>
      </c>
      <c r="S65" s="121" t="s">
        <v>240</v>
      </c>
    </row>
    <row r="66" spans="1:19" s="45" customFormat="1" ht="15" customHeight="1" hidden="1">
      <c r="A66" s="148"/>
      <c r="B66" s="109"/>
      <c r="C66" s="58"/>
      <c r="D66" s="58"/>
      <c r="E66" s="16"/>
      <c r="F66" s="17">
        <v>4986.67</v>
      </c>
      <c r="G66" s="17">
        <v>24403</v>
      </c>
      <c r="H66" s="111"/>
      <c r="I66" s="111"/>
      <c r="J66" s="114"/>
      <c r="K66" s="114"/>
      <c r="L66" s="111"/>
      <c r="M66" s="125"/>
      <c r="N66" s="135"/>
      <c r="O66" s="135"/>
      <c r="P66" s="135"/>
      <c r="Q66" s="122"/>
      <c r="R66" s="122"/>
      <c r="S66" s="122"/>
    </row>
    <row r="67" spans="1:19" ht="15" customHeight="1">
      <c r="A67" s="148"/>
      <c r="B67" s="109"/>
      <c r="C67" s="55" t="s">
        <v>9</v>
      </c>
      <c r="D67" s="55" t="s">
        <v>198</v>
      </c>
      <c r="E67" s="8" t="s">
        <v>245</v>
      </c>
      <c r="F67" s="13">
        <f>48*35</f>
        <v>1680</v>
      </c>
      <c r="G67" s="13">
        <f>F67*10</f>
        <v>16800</v>
      </c>
      <c r="H67" s="112"/>
      <c r="I67" s="112"/>
      <c r="J67" s="115"/>
      <c r="K67" s="115"/>
      <c r="L67" s="112"/>
      <c r="M67" s="126"/>
      <c r="N67" s="136"/>
      <c r="O67" s="136"/>
      <c r="P67" s="136"/>
      <c r="Q67" s="123"/>
      <c r="R67" s="123"/>
      <c r="S67" s="123"/>
    </row>
    <row r="68" spans="1:19" ht="15" customHeight="1">
      <c r="A68" s="45">
        <f>1+A65</f>
        <v>45</v>
      </c>
      <c r="B68" s="107">
        <v>3093</v>
      </c>
      <c r="C68" s="55" t="s">
        <v>43</v>
      </c>
      <c r="D68" s="55" t="s">
        <v>199</v>
      </c>
      <c r="E68" s="8" t="s">
        <v>52</v>
      </c>
      <c r="F68" s="10">
        <v>2455.58</v>
      </c>
      <c r="G68" s="10">
        <v>10065.15</v>
      </c>
      <c r="H68" s="25" t="s">
        <v>240</v>
      </c>
      <c r="I68" s="8">
        <v>1976</v>
      </c>
      <c r="J68" s="9" t="s">
        <v>240</v>
      </c>
      <c r="K68" s="9" t="s">
        <v>244</v>
      </c>
      <c r="L68" s="8" t="s">
        <v>4</v>
      </c>
      <c r="M68" s="11">
        <v>327.8</v>
      </c>
      <c r="N68" s="2">
        <v>1996</v>
      </c>
      <c r="O68" s="2" t="s">
        <v>3</v>
      </c>
      <c r="P68" s="2" t="s">
        <v>3</v>
      </c>
      <c r="Q68" s="3" t="s">
        <v>240</v>
      </c>
      <c r="R68" s="3" t="s">
        <v>270</v>
      </c>
      <c r="S68" s="44" t="s">
        <v>240</v>
      </c>
    </row>
    <row r="69" spans="1:19" ht="15" customHeight="1">
      <c r="A69" s="148">
        <f>1+A68</f>
        <v>46</v>
      </c>
      <c r="B69" s="109">
        <v>3072</v>
      </c>
      <c r="C69" s="55" t="s">
        <v>76</v>
      </c>
      <c r="D69" s="55" t="s">
        <v>77</v>
      </c>
      <c r="E69" s="8" t="s">
        <v>59</v>
      </c>
      <c r="F69" s="10">
        <f>F70-F71</f>
        <v>3786</v>
      </c>
      <c r="G69" s="10">
        <f>G70-G71</f>
        <v>13049</v>
      </c>
      <c r="H69" s="110" t="s">
        <v>240</v>
      </c>
      <c r="I69" s="110">
        <v>1992</v>
      </c>
      <c r="J69" s="113" t="s">
        <v>240</v>
      </c>
      <c r="K69" s="113" t="s">
        <v>244</v>
      </c>
      <c r="L69" s="110" t="s">
        <v>4</v>
      </c>
      <c r="M69" s="131">
        <v>494</v>
      </c>
      <c r="N69" s="134">
        <v>2000</v>
      </c>
      <c r="O69" s="134" t="s">
        <v>2</v>
      </c>
      <c r="P69" s="134" t="s">
        <v>278</v>
      </c>
      <c r="Q69" s="121" t="s">
        <v>240</v>
      </c>
      <c r="R69" s="121" t="s">
        <v>270</v>
      </c>
      <c r="S69" s="121" t="s">
        <v>240</v>
      </c>
    </row>
    <row r="70" spans="1:19" s="45" customFormat="1" ht="15" customHeight="1" hidden="1">
      <c r="A70" s="148"/>
      <c r="B70" s="109"/>
      <c r="C70" s="58"/>
      <c r="D70" s="58"/>
      <c r="E70" s="16"/>
      <c r="F70" s="17">
        <v>4582.7</v>
      </c>
      <c r="G70" s="17">
        <v>21016</v>
      </c>
      <c r="H70" s="111"/>
      <c r="I70" s="111"/>
      <c r="J70" s="114"/>
      <c r="K70" s="114"/>
      <c r="L70" s="111"/>
      <c r="M70" s="132"/>
      <c r="N70" s="135"/>
      <c r="O70" s="135"/>
      <c r="P70" s="135"/>
      <c r="Q70" s="122"/>
      <c r="R70" s="122"/>
      <c r="S70" s="122"/>
    </row>
    <row r="71" spans="1:19" ht="15" customHeight="1">
      <c r="A71" s="148"/>
      <c r="B71" s="109"/>
      <c r="C71" s="55" t="s">
        <v>76</v>
      </c>
      <c r="D71" s="55" t="s">
        <v>77</v>
      </c>
      <c r="E71" s="8" t="s">
        <v>245</v>
      </c>
      <c r="F71" s="13">
        <f>25.7*31</f>
        <v>796.6999999999999</v>
      </c>
      <c r="G71" s="13">
        <f>F71*10</f>
        <v>7966.999999999999</v>
      </c>
      <c r="H71" s="112"/>
      <c r="I71" s="112"/>
      <c r="J71" s="115"/>
      <c r="K71" s="115"/>
      <c r="L71" s="112"/>
      <c r="M71" s="133"/>
      <c r="N71" s="136"/>
      <c r="O71" s="136"/>
      <c r="P71" s="136"/>
      <c r="Q71" s="123"/>
      <c r="R71" s="123"/>
      <c r="S71" s="123"/>
    </row>
    <row r="72" spans="1:19" ht="15" customHeight="1">
      <c r="A72" s="45">
        <f>1+A69</f>
        <v>47</v>
      </c>
      <c r="B72" s="107">
        <v>3088</v>
      </c>
      <c r="C72" s="55" t="s">
        <v>78</v>
      </c>
      <c r="D72" s="55" t="s">
        <v>79</v>
      </c>
      <c r="E72" s="8" t="s">
        <v>59</v>
      </c>
      <c r="F72" s="10">
        <v>1651.92</v>
      </c>
      <c r="G72" s="10">
        <v>5713</v>
      </c>
      <c r="H72" s="25" t="s">
        <v>240</v>
      </c>
      <c r="I72" s="8">
        <v>1960</v>
      </c>
      <c r="J72" s="9" t="s">
        <v>244</v>
      </c>
      <c r="K72" s="9" t="s">
        <v>244</v>
      </c>
      <c r="L72" s="8" t="s">
        <v>4</v>
      </c>
      <c r="M72" s="11">
        <v>320</v>
      </c>
      <c r="N72" s="2">
        <v>1998</v>
      </c>
      <c r="O72" s="2" t="s">
        <v>2</v>
      </c>
      <c r="P72" s="2" t="s">
        <v>3</v>
      </c>
      <c r="Q72" s="3" t="s">
        <v>244</v>
      </c>
      <c r="R72" s="3" t="s">
        <v>269</v>
      </c>
      <c r="S72" s="44" t="s">
        <v>240</v>
      </c>
    </row>
    <row r="73" spans="1:19" ht="15" customHeight="1">
      <c r="A73" s="148">
        <f>1+A72</f>
        <v>48</v>
      </c>
      <c r="B73" s="109">
        <v>3073</v>
      </c>
      <c r="C73" s="55" t="s">
        <v>80</v>
      </c>
      <c r="D73" s="55" t="s">
        <v>81</v>
      </c>
      <c r="E73" s="8" t="s">
        <v>52</v>
      </c>
      <c r="F73" s="10">
        <f>F74-F75</f>
        <v>3138.7</v>
      </c>
      <c r="G73" s="10">
        <f>G74-G75</f>
        <v>12126.01</v>
      </c>
      <c r="H73" s="110" t="s">
        <v>240</v>
      </c>
      <c r="I73" s="110">
        <v>1983</v>
      </c>
      <c r="J73" s="113" t="s">
        <v>240</v>
      </c>
      <c r="K73" s="113" t="s">
        <v>244</v>
      </c>
      <c r="L73" s="110" t="s">
        <v>4</v>
      </c>
      <c r="M73" s="124">
        <v>386</v>
      </c>
      <c r="N73" s="134">
        <v>2001</v>
      </c>
      <c r="O73" s="134" t="s">
        <v>2</v>
      </c>
      <c r="P73" s="134" t="s">
        <v>3</v>
      </c>
      <c r="Q73" s="121" t="s">
        <v>244</v>
      </c>
      <c r="R73" s="121" t="s">
        <v>270</v>
      </c>
      <c r="S73" s="121" t="s">
        <v>240</v>
      </c>
    </row>
    <row r="74" spans="1:19" s="45" customFormat="1" ht="15" customHeight="1" hidden="1">
      <c r="A74" s="148"/>
      <c r="B74" s="109"/>
      <c r="C74" s="58"/>
      <c r="D74" s="58"/>
      <c r="E74" s="16"/>
      <c r="F74" s="17">
        <v>3614.7</v>
      </c>
      <c r="G74" s="17">
        <v>14982.01</v>
      </c>
      <c r="H74" s="111"/>
      <c r="I74" s="111"/>
      <c r="J74" s="114"/>
      <c r="K74" s="114"/>
      <c r="L74" s="111"/>
      <c r="M74" s="125"/>
      <c r="N74" s="135"/>
      <c r="O74" s="135"/>
      <c r="P74" s="135"/>
      <c r="Q74" s="122"/>
      <c r="R74" s="122"/>
      <c r="S74" s="122"/>
    </row>
    <row r="75" spans="1:19" ht="15" customHeight="1">
      <c r="A75" s="148"/>
      <c r="B75" s="109"/>
      <c r="C75" s="55" t="s">
        <v>80</v>
      </c>
      <c r="D75" s="55" t="s">
        <v>81</v>
      </c>
      <c r="E75" s="8" t="s">
        <v>245</v>
      </c>
      <c r="F75" s="10">
        <f>17*28</f>
        <v>476</v>
      </c>
      <c r="G75" s="10">
        <f>F75*6</f>
        <v>2856</v>
      </c>
      <c r="H75" s="112"/>
      <c r="I75" s="112"/>
      <c r="J75" s="115"/>
      <c r="K75" s="115"/>
      <c r="L75" s="112"/>
      <c r="M75" s="126"/>
      <c r="N75" s="136"/>
      <c r="O75" s="136"/>
      <c r="P75" s="136"/>
      <c r="Q75" s="123"/>
      <c r="R75" s="123"/>
      <c r="S75" s="123"/>
    </row>
    <row r="76" spans="1:19" ht="15" customHeight="1">
      <c r="A76" s="148">
        <f>1+A73</f>
        <v>49</v>
      </c>
      <c r="B76" s="109">
        <v>3079</v>
      </c>
      <c r="C76" s="55" t="s">
        <v>23</v>
      </c>
      <c r="D76" s="55" t="s">
        <v>82</v>
      </c>
      <c r="E76" s="8" t="s">
        <v>59</v>
      </c>
      <c r="F76" s="10">
        <f>F77-F78</f>
        <v>841.1300000000001</v>
      </c>
      <c r="G76" s="10">
        <f>G77-G78</f>
        <v>3226.5200000000004</v>
      </c>
      <c r="H76" s="110" t="s">
        <v>240</v>
      </c>
      <c r="I76" s="110">
        <v>1962</v>
      </c>
      <c r="J76" s="113" t="s">
        <v>240</v>
      </c>
      <c r="K76" s="113" t="s">
        <v>244</v>
      </c>
      <c r="L76" s="110" t="s">
        <v>4</v>
      </c>
      <c r="M76" s="124">
        <v>350</v>
      </c>
      <c r="N76" s="134" t="s">
        <v>216</v>
      </c>
      <c r="O76" s="134" t="s">
        <v>3</v>
      </c>
      <c r="P76" s="134" t="s">
        <v>3</v>
      </c>
      <c r="Q76" s="116" t="s">
        <v>273</v>
      </c>
      <c r="R76" s="121" t="s">
        <v>271</v>
      </c>
      <c r="S76" s="121" t="s">
        <v>240</v>
      </c>
    </row>
    <row r="77" spans="1:19" s="45" customFormat="1" ht="15" customHeight="1" hidden="1">
      <c r="A77" s="148"/>
      <c r="B77" s="109"/>
      <c r="C77" s="58"/>
      <c r="D77" s="58"/>
      <c r="E77" s="16"/>
      <c r="F77" s="17">
        <v>1061.13</v>
      </c>
      <c r="G77" s="17">
        <v>4546.52</v>
      </c>
      <c r="H77" s="111"/>
      <c r="I77" s="111"/>
      <c r="J77" s="114"/>
      <c r="K77" s="114"/>
      <c r="L77" s="111"/>
      <c r="M77" s="125"/>
      <c r="N77" s="135"/>
      <c r="O77" s="135"/>
      <c r="P77" s="135"/>
      <c r="Q77" s="118"/>
      <c r="R77" s="122"/>
      <c r="S77" s="122"/>
    </row>
    <row r="78" spans="1:19" ht="15" customHeight="1">
      <c r="A78" s="148"/>
      <c r="B78" s="109"/>
      <c r="C78" s="55" t="s">
        <v>23</v>
      </c>
      <c r="D78" s="55" t="s">
        <v>82</v>
      </c>
      <c r="E78" s="8" t="s">
        <v>245</v>
      </c>
      <c r="F78" s="10">
        <f>20*11</f>
        <v>220</v>
      </c>
      <c r="G78" s="10">
        <f>F78*6</f>
        <v>1320</v>
      </c>
      <c r="H78" s="112"/>
      <c r="I78" s="112"/>
      <c r="J78" s="115"/>
      <c r="K78" s="115"/>
      <c r="L78" s="112"/>
      <c r="M78" s="126"/>
      <c r="N78" s="136"/>
      <c r="O78" s="136"/>
      <c r="P78" s="136"/>
      <c r="Q78" s="119"/>
      <c r="R78" s="123"/>
      <c r="S78" s="123"/>
    </row>
    <row r="79" spans="1:19" ht="15" customHeight="1">
      <c r="A79" s="45">
        <f>1+A76</f>
        <v>50</v>
      </c>
      <c r="B79" s="107">
        <v>3097</v>
      </c>
      <c r="C79" s="55" t="s">
        <v>83</v>
      </c>
      <c r="D79" s="55" t="s">
        <v>84</v>
      </c>
      <c r="E79" s="8" t="s">
        <v>52</v>
      </c>
      <c r="F79" s="10">
        <v>923.23</v>
      </c>
      <c r="G79" s="10">
        <v>3130.18</v>
      </c>
      <c r="H79" s="25" t="s">
        <v>240</v>
      </c>
      <c r="I79" s="8">
        <v>1959</v>
      </c>
      <c r="J79" s="9" t="s">
        <v>244</v>
      </c>
      <c r="K79" s="9" t="s">
        <v>244</v>
      </c>
      <c r="L79" s="8" t="s">
        <v>4</v>
      </c>
      <c r="M79" s="11">
        <v>113</v>
      </c>
      <c r="N79" s="2">
        <v>2002</v>
      </c>
      <c r="O79" s="2" t="s">
        <v>2</v>
      </c>
      <c r="P79" s="2" t="s">
        <v>3</v>
      </c>
      <c r="Q79" s="50" t="s">
        <v>273</v>
      </c>
      <c r="R79" s="3" t="s">
        <v>270</v>
      </c>
      <c r="S79" s="44" t="s">
        <v>240</v>
      </c>
    </row>
    <row r="80" spans="1:19" ht="15" customHeight="1">
      <c r="A80" s="45">
        <f>1+A79</f>
        <v>51</v>
      </c>
      <c r="B80" s="107">
        <v>3096</v>
      </c>
      <c r="C80" s="55" t="s">
        <v>85</v>
      </c>
      <c r="D80" s="55" t="s">
        <v>86</v>
      </c>
      <c r="E80" s="8" t="s">
        <v>52</v>
      </c>
      <c r="F80" s="10">
        <v>809.04</v>
      </c>
      <c r="G80" s="10">
        <v>2676.84</v>
      </c>
      <c r="H80" s="25" t="s">
        <v>240</v>
      </c>
      <c r="I80" s="8">
        <v>1962</v>
      </c>
      <c r="J80" s="9" t="s">
        <v>244</v>
      </c>
      <c r="K80" s="9" t="s">
        <v>244</v>
      </c>
      <c r="L80" s="8" t="s">
        <v>4</v>
      </c>
      <c r="M80" s="11">
        <v>151.4</v>
      </c>
      <c r="N80" s="2">
        <v>2002</v>
      </c>
      <c r="O80" s="2" t="s">
        <v>2</v>
      </c>
      <c r="P80" s="2" t="s">
        <v>3</v>
      </c>
      <c r="Q80" s="3" t="s">
        <v>244</v>
      </c>
      <c r="R80" s="3" t="s">
        <v>270</v>
      </c>
      <c r="S80" s="44" t="s">
        <v>240</v>
      </c>
    </row>
    <row r="81" spans="1:19" ht="15" customHeight="1">
      <c r="A81" s="148">
        <f>1+A80</f>
        <v>52</v>
      </c>
      <c r="B81" s="109">
        <v>3089</v>
      </c>
      <c r="C81" s="55" t="s">
        <v>87</v>
      </c>
      <c r="D81" s="55" t="s">
        <v>88</v>
      </c>
      <c r="E81" s="8" t="s">
        <v>52</v>
      </c>
      <c r="F81" s="10">
        <f>F82-F83</f>
        <v>2467.83</v>
      </c>
      <c r="G81" s="10">
        <f>G82-G83</f>
        <v>8523.65</v>
      </c>
      <c r="H81" s="110" t="s">
        <v>240</v>
      </c>
      <c r="I81" s="110">
        <v>1979</v>
      </c>
      <c r="J81" s="113" t="s">
        <v>240</v>
      </c>
      <c r="K81" s="113" t="s">
        <v>244</v>
      </c>
      <c r="L81" s="110" t="s">
        <v>4</v>
      </c>
      <c r="M81" s="124">
        <v>664.4</v>
      </c>
      <c r="N81" s="134">
        <v>2000</v>
      </c>
      <c r="O81" s="134" t="s">
        <v>2</v>
      </c>
      <c r="P81" s="134" t="s">
        <v>3</v>
      </c>
      <c r="Q81" s="121" t="s">
        <v>244</v>
      </c>
      <c r="R81" s="121" t="s">
        <v>270</v>
      </c>
      <c r="S81" s="121" t="s">
        <v>240</v>
      </c>
    </row>
    <row r="82" spans="1:19" s="45" customFormat="1" ht="15" customHeight="1" hidden="1">
      <c r="A82" s="148"/>
      <c r="B82" s="109"/>
      <c r="C82" s="58"/>
      <c r="D82" s="58"/>
      <c r="E82" s="16"/>
      <c r="F82" s="17">
        <v>2909.83</v>
      </c>
      <c r="G82" s="17">
        <v>12280.65</v>
      </c>
      <c r="H82" s="111"/>
      <c r="I82" s="111"/>
      <c r="J82" s="114"/>
      <c r="K82" s="114"/>
      <c r="L82" s="111"/>
      <c r="M82" s="125"/>
      <c r="N82" s="135"/>
      <c r="O82" s="135"/>
      <c r="P82" s="135"/>
      <c r="Q82" s="122"/>
      <c r="R82" s="122"/>
      <c r="S82" s="122"/>
    </row>
    <row r="83" spans="1:19" ht="15" customHeight="1">
      <c r="A83" s="148"/>
      <c r="B83" s="109"/>
      <c r="C83" s="55" t="s">
        <v>87</v>
      </c>
      <c r="D83" s="55" t="s">
        <v>88</v>
      </c>
      <c r="E83" s="8" t="s">
        <v>245</v>
      </c>
      <c r="F83" s="10">
        <f>26*17</f>
        <v>442</v>
      </c>
      <c r="G83" s="10">
        <f>F83*8.5</f>
        <v>3757</v>
      </c>
      <c r="H83" s="112"/>
      <c r="I83" s="112"/>
      <c r="J83" s="115"/>
      <c r="K83" s="115"/>
      <c r="L83" s="112"/>
      <c r="M83" s="126"/>
      <c r="N83" s="136"/>
      <c r="O83" s="136"/>
      <c r="P83" s="136"/>
      <c r="Q83" s="123"/>
      <c r="R83" s="123"/>
      <c r="S83" s="123"/>
    </row>
    <row r="84" spans="1:19" ht="15" customHeight="1">
      <c r="A84" s="148">
        <f>1+A81</f>
        <v>53</v>
      </c>
      <c r="B84" s="109">
        <v>3081</v>
      </c>
      <c r="C84" s="55" t="s">
        <v>91</v>
      </c>
      <c r="D84" s="55" t="s">
        <v>92</v>
      </c>
      <c r="E84" s="8" t="s">
        <v>59</v>
      </c>
      <c r="F84" s="10">
        <f>F85-F86</f>
        <v>3292.06</v>
      </c>
      <c r="G84" s="10">
        <f>G85-G86</f>
        <v>11055.5</v>
      </c>
      <c r="H84" s="110" t="s">
        <v>240</v>
      </c>
      <c r="I84" s="110">
        <v>1980</v>
      </c>
      <c r="J84" s="113" t="s">
        <v>240</v>
      </c>
      <c r="K84" s="113" t="s">
        <v>244</v>
      </c>
      <c r="L84" s="110" t="s">
        <v>4</v>
      </c>
      <c r="M84" s="124">
        <v>609</v>
      </c>
      <c r="N84" s="134">
        <v>2002</v>
      </c>
      <c r="O84" s="134" t="s">
        <v>2</v>
      </c>
      <c r="P84" s="134" t="s">
        <v>3</v>
      </c>
      <c r="Q84" s="121" t="s">
        <v>240</v>
      </c>
      <c r="R84" s="121" t="s">
        <v>270</v>
      </c>
      <c r="S84" s="121" t="s">
        <v>240</v>
      </c>
    </row>
    <row r="85" spans="1:19" s="45" customFormat="1" ht="15" customHeight="1" hidden="1">
      <c r="A85" s="148"/>
      <c r="B85" s="109"/>
      <c r="C85" s="58"/>
      <c r="D85" s="58"/>
      <c r="E85" s="16"/>
      <c r="F85" s="10">
        <v>3751.06</v>
      </c>
      <c r="G85" s="10">
        <v>14957</v>
      </c>
      <c r="H85" s="111"/>
      <c r="I85" s="111"/>
      <c r="J85" s="114"/>
      <c r="K85" s="114"/>
      <c r="L85" s="111"/>
      <c r="M85" s="125"/>
      <c r="N85" s="135"/>
      <c r="O85" s="135"/>
      <c r="P85" s="135"/>
      <c r="Q85" s="122"/>
      <c r="R85" s="122"/>
      <c r="S85" s="122"/>
    </row>
    <row r="86" spans="1:19" ht="15" customHeight="1">
      <c r="A86" s="148"/>
      <c r="B86" s="109"/>
      <c r="C86" s="55" t="s">
        <v>91</v>
      </c>
      <c r="D86" s="55" t="s">
        <v>92</v>
      </c>
      <c r="E86" s="8" t="s">
        <v>245</v>
      </c>
      <c r="F86" s="10">
        <f>27*17</f>
        <v>459</v>
      </c>
      <c r="G86" s="10">
        <f>F86*8.5</f>
        <v>3901.5</v>
      </c>
      <c r="H86" s="112"/>
      <c r="I86" s="112"/>
      <c r="J86" s="115"/>
      <c r="K86" s="115"/>
      <c r="L86" s="112"/>
      <c r="M86" s="126"/>
      <c r="N86" s="136"/>
      <c r="O86" s="136"/>
      <c r="P86" s="136"/>
      <c r="Q86" s="123"/>
      <c r="R86" s="123"/>
      <c r="S86" s="123"/>
    </row>
    <row r="87" spans="1:19" ht="15" customHeight="1">
      <c r="A87" s="45">
        <f>1+A84</f>
        <v>54</v>
      </c>
      <c r="B87" s="107">
        <v>3094</v>
      </c>
      <c r="C87" s="55" t="s">
        <v>200</v>
      </c>
      <c r="D87" s="55" t="s">
        <v>93</v>
      </c>
      <c r="E87" s="8" t="s">
        <v>59</v>
      </c>
      <c r="F87" s="10">
        <v>738.59</v>
      </c>
      <c r="G87" s="10">
        <v>2814.76</v>
      </c>
      <c r="H87" s="25" t="s">
        <v>240</v>
      </c>
      <c r="I87" s="8">
        <v>1936</v>
      </c>
      <c r="J87" s="9" t="s">
        <v>244</v>
      </c>
      <c r="K87" s="9" t="s">
        <v>244</v>
      </c>
      <c r="L87" s="8" t="s">
        <v>4</v>
      </c>
      <c r="M87" s="11">
        <v>128</v>
      </c>
      <c r="N87" s="2">
        <v>2000</v>
      </c>
      <c r="O87" s="2" t="s">
        <v>2</v>
      </c>
      <c r="P87" s="2" t="s">
        <v>3</v>
      </c>
      <c r="Q87" s="1" t="s">
        <v>240</v>
      </c>
      <c r="R87" s="3" t="s">
        <v>271</v>
      </c>
      <c r="S87" s="44" t="s">
        <v>240</v>
      </c>
    </row>
    <row r="88" spans="1:19" ht="15" customHeight="1">
      <c r="A88" s="45">
        <f>1+A87</f>
        <v>55</v>
      </c>
      <c r="B88" s="107">
        <v>3085</v>
      </c>
      <c r="C88" s="55" t="s">
        <v>94</v>
      </c>
      <c r="D88" s="55" t="s">
        <v>95</v>
      </c>
      <c r="E88" s="8" t="s">
        <v>52</v>
      </c>
      <c r="F88" s="10">
        <v>2624</v>
      </c>
      <c r="G88" s="10">
        <v>7074.94</v>
      </c>
      <c r="H88" s="25" t="s">
        <v>240</v>
      </c>
      <c r="I88" s="8">
        <v>1960</v>
      </c>
      <c r="J88" s="9" t="s">
        <v>244</v>
      </c>
      <c r="K88" s="9" t="s">
        <v>244</v>
      </c>
      <c r="L88" s="8" t="s">
        <v>4</v>
      </c>
      <c r="M88" s="11">
        <v>319</v>
      </c>
      <c r="N88" s="2">
        <v>2003</v>
      </c>
      <c r="O88" s="2" t="s">
        <v>2</v>
      </c>
      <c r="P88" s="2" t="s">
        <v>3</v>
      </c>
      <c r="Q88" s="3" t="s">
        <v>240</v>
      </c>
      <c r="R88" s="3" t="s">
        <v>269</v>
      </c>
      <c r="S88" s="44" t="s">
        <v>240</v>
      </c>
    </row>
    <row r="89" spans="1:19" ht="15" customHeight="1">
      <c r="A89" s="45">
        <f>1+A88</f>
        <v>56</v>
      </c>
      <c r="B89" s="107">
        <v>3099</v>
      </c>
      <c r="C89" s="55" t="s">
        <v>96</v>
      </c>
      <c r="D89" s="55" t="s">
        <v>201</v>
      </c>
      <c r="E89" s="8" t="s">
        <v>52</v>
      </c>
      <c r="F89" s="10">
        <v>646.26</v>
      </c>
      <c r="G89" s="10">
        <v>2401.88</v>
      </c>
      <c r="H89" s="25" t="s">
        <v>240</v>
      </c>
      <c r="I89" s="8">
        <v>1960</v>
      </c>
      <c r="J89" s="9" t="s">
        <v>244</v>
      </c>
      <c r="K89" s="9" t="s">
        <v>244</v>
      </c>
      <c r="L89" s="8" t="s">
        <v>4</v>
      </c>
      <c r="M89" s="11">
        <v>96.7</v>
      </c>
      <c r="N89" s="2">
        <v>1998</v>
      </c>
      <c r="O89" s="2" t="s">
        <v>2</v>
      </c>
      <c r="P89" s="2" t="s">
        <v>3</v>
      </c>
      <c r="Q89" s="50" t="s">
        <v>273</v>
      </c>
      <c r="R89" s="3" t="s">
        <v>269</v>
      </c>
      <c r="S89" s="44" t="s">
        <v>240</v>
      </c>
    </row>
    <row r="90" spans="1:19" ht="15" customHeight="1">
      <c r="A90" s="148">
        <f>1+A89</f>
        <v>57</v>
      </c>
      <c r="B90" s="109">
        <v>3102</v>
      </c>
      <c r="C90" s="55" t="s">
        <v>15</v>
      </c>
      <c r="D90" s="55" t="s">
        <v>202</v>
      </c>
      <c r="E90" s="8" t="s">
        <v>52</v>
      </c>
      <c r="F90" s="10">
        <v>2563.13</v>
      </c>
      <c r="G90" s="10">
        <v>9554.34</v>
      </c>
      <c r="H90" s="110" t="s">
        <v>240</v>
      </c>
      <c r="I90" s="110">
        <v>1991</v>
      </c>
      <c r="J90" s="113" t="s">
        <v>244</v>
      </c>
      <c r="K90" s="113" t="s">
        <v>244</v>
      </c>
      <c r="L90" s="110" t="s">
        <v>4</v>
      </c>
      <c r="M90" s="124">
        <v>490</v>
      </c>
      <c r="N90" s="134">
        <v>2000</v>
      </c>
      <c r="O90" s="134" t="s">
        <v>3</v>
      </c>
      <c r="P90" s="134" t="s">
        <v>3</v>
      </c>
      <c r="Q90" s="121" t="s">
        <v>244</v>
      </c>
      <c r="R90" s="121" t="s">
        <v>271</v>
      </c>
      <c r="S90" s="121" t="s">
        <v>240</v>
      </c>
    </row>
    <row r="91" spans="1:19" ht="15" customHeight="1">
      <c r="A91" s="148"/>
      <c r="B91" s="109"/>
      <c r="C91" s="55" t="s">
        <v>15</v>
      </c>
      <c r="D91" s="55" t="s">
        <v>250</v>
      </c>
      <c r="E91" s="8" t="s">
        <v>245</v>
      </c>
      <c r="F91" s="10">
        <f>30*24</f>
        <v>720</v>
      </c>
      <c r="G91" s="10">
        <f>F91*10</f>
        <v>7200</v>
      </c>
      <c r="H91" s="112"/>
      <c r="I91" s="112"/>
      <c r="J91" s="115"/>
      <c r="K91" s="115"/>
      <c r="L91" s="112"/>
      <c r="M91" s="126"/>
      <c r="N91" s="136"/>
      <c r="O91" s="136"/>
      <c r="P91" s="136"/>
      <c r="Q91" s="123"/>
      <c r="R91" s="123"/>
      <c r="S91" s="123"/>
    </row>
    <row r="92" spans="1:19" ht="15" customHeight="1">
      <c r="A92" s="45">
        <f>1+A90</f>
        <v>58</v>
      </c>
      <c r="B92" s="107">
        <v>3101</v>
      </c>
      <c r="C92" s="55" t="s">
        <v>97</v>
      </c>
      <c r="D92" s="55" t="s">
        <v>98</v>
      </c>
      <c r="E92" s="8" t="s">
        <v>52</v>
      </c>
      <c r="F92" s="10">
        <v>1089.02</v>
      </c>
      <c r="G92" s="10">
        <v>3663.2</v>
      </c>
      <c r="H92" s="25" t="s">
        <v>240</v>
      </c>
      <c r="I92" s="8">
        <v>1956</v>
      </c>
      <c r="J92" s="9" t="s">
        <v>244</v>
      </c>
      <c r="K92" s="9" t="s">
        <v>244</v>
      </c>
      <c r="L92" s="8" t="s">
        <v>4</v>
      </c>
      <c r="M92" s="11">
        <v>211.6</v>
      </c>
      <c r="N92" s="2">
        <v>1998</v>
      </c>
      <c r="O92" s="2" t="s">
        <v>2</v>
      </c>
      <c r="P92" s="2" t="s">
        <v>3</v>
      </c>
      <c r="Q92" s="3" t="s">
        <v>240</v>
      </c>
      <c r="R92" s="3" t="s">
        <v>270</v>
      </c>
      <c r="S92" s="44" t="s">
        <v>240</v>
      </c>
    </row>
    <row r="93" spans="1:19" ht="15" customHeight="1">
      <c r="A93" s="45">
        <f>1+A92</f>
        <v>59</v>
      </c>
      <c r="B93" s="107">
        <v>5055</v>
      </c>
      <c r="C93" s="57" t="s">
        <v>48</v>
      </c>
      <c r="D93" s="55" t="s">
        <v>231</v>
      </c>
      <c r="E93" s="8" t="s">
        <v>52</v>
      </c>
      <c r="F93" s="10">
        <v>1380</v>
      </c>
      <c r="G93" s="10">
        <v>4140</v>
      </c>
      <c r="H93" s="25" t="s">
        <v>240</v>
      </c>
      <c r="I93" s="8">
        <v>2009</v>
      </c>
      <c r="J93" s="9" t="s">
        <v>244</v>
      </c>
      <c r="K93" s="9" t="s">
        <v>244</v>
      </c>
      <c r="L93" s="8" t="s">
        <v>4</v>
      </c>
      <c r="M93" s="11">
        <v>180</v>
      </c>
      <c r="N93" s="2">
        <v>2009</v>
      </c>
      <c r="O93" s="2" t="s">
        <v>2</v>
      </c>
      <c r="P93" s="2" t="s">
        <v>3</v>
      </c>
      <c r="Q93" s="50" t="s">
        <v>244</v>
      </c>
      <c r="R93" s="3" t="s">
        <v>271</v>
      </c>
      <c r="S93" s="44" t="s">
        <v>244</v>
      </c>
    </row>
    <row r="94" spans="1:19" ht="15" customHeight="1">
      <c r="A94" s="45">
        <f>1+A93</f>
        <v>60</v>
      </c>
      <c r="B94" s="107">
        <v>3017</v>
      </c>
      <c r="C94" s="55" t="s">
        <v>119</v>
      </c>
      <c r="D94" s="55" t="s">
        <v>205</v>
      </c>
      <c r="E94" s="8" t="s">
        <v>59</v>
      </c>
      <c r="F94" s="10">
        <v>3328.6</v>
      </c>
      <c r="G94" s="10">
        <v>12635.28</v>
      </c>
      <c r="H94" s="25" t="s">
        <v>240</v>
      </c>
      <c r="I94" s="8">
        <v>1999</v>
      </c>
      <c r="J94" s="9" t="s">
        <v>244</v>
      </c>
      <c r="K94" s="9" t="s">
        <v>244</v>
      </c>
      <c r="L94" s="8" t="s">
        <v>4</v>
      </c>
      <c r="M94" s="11">
        <v>733</v>
      </c>
      <c r="N94" s="2">
        <v>1999</v>
      </c>
      <c r="O94" s="2" t="s">
        <v>3</v>
      </c>
      <c r="P94" s="2" t="s">
        <v>278</v>
      </c>
      <c r="Q94" s="3" t="s">
        <v>244</v>
      </c>
      <c r="R94" s="3" t="s">
        <v>271</v>
      </c>
      <c r="S94" s="44" t="s">
        <v>240</v>
      </c>
    </row>
    <row r="95" spans="1:19" ht="15" customHeight="1">
      <c r="A95" s="45">
        <f>1+A94</f>
        <v>61</v>
      </c>
      <c r="B95" s="107">
        <v>3386</v>
      </c>
      <c r="C95" s="55" t="s">
        <v>51</v>
      </c>
      <c r="D95" s="55" t="s">
        <v>196</v>
      </c>
      <c r="E95" s="8" t="s">
        <v>50</v>
      </c>
      <c r="F95" s="10">
        <v>3186.46</v>
      </c>
      <c r="G95" s="10">
        <v>10490</v>
      </c>
      <c r="H95" s="25" t="s">
        <v>240</v>
      </c>
      <c r="I95" s="8">
        <v>1975</v>
      </c>
      <c r="J95" s="9" t="s">
        <v>244</v>
      </c>
      <c r="K95" s="9" t="s">
        <v>244</v>
      </c>
      <c r="L95" s="8" t="s">
        <v>4</v>
      </c>
      <c r="M95" s="11">
        <v>345</v>
      </c>
      <c r="N95" s="2">
        <v>2002</v>
      </c>
      <c r="O95" s="2" t="s">
        <v>2</v>
      </c>
      <c r="P95" s="2" t="s">
        <v>278</v>
      </c>
      <c r="Q95" s="3" t="s">
        <v>244</v>
      </c>
      <c r="R95" s="3" t="s">
        <v>271</v>
      </c>
      <c r="S95" s="44" t="s">
        <v>240</v>
      </c>
    </row>
    <row r="96" spans="1:19" ht="15" customHeight="1">
      <c r="A96" s="148">
        <f>1+A95</f>
        <v>62</v>
      </c>
      <c r="B96" s="109">
        <v>3126</v>
      </c>
      <c r="C96" s="55" t="s">
        <v>99</v>
      </c>
      <c r="D96" s="55" t="s">
        <v>100</v>
      </c>
      <c r="E96" s="8" t="s">
        <v>50</v>
      </c>
      <c r="F96" s="10">
        <f>F97-F98</f>
        <v>3996.38</v>
      </c>
      <c r="G96" s="10">
        <f>G97-G98</f>
        <v>5402.9</v>
      </c>
      <c r="H96" s="110" t="s">
        <v>240</v>
      </c>
      <c r="I96" s="110">
        <v>1974</v>
      </c>
      <c r="J96" s="113" t="s">
        <v>244</v>
      </c>
      <c r="K96" s="113" t="s">
        <v>244</v>
      </c>
      <c r="L96" s="110" t="s">
        <v>4</v>
      </c>
      <c r="M96" s="124">
        <v>574</v>
      </c>
      <c r="N96" s="134">
        <v>2001</v>
      </c>
      <c r="O96" s="143" t="s">
        <v>2</v>
      </c>
      <c r="P96" s="134" t="s">
        <v>3</v>
      </c>
      <c r="Q96" s="121" t="s">
        <v>240</v>
      </c>
      <c r="R96" s="121" t="s">
        <v>270</v>
      </c>
      <c r="S96" s="121" t="s">
        <v>240</v>
      </c>
    </row>
    <row r="97" spans="1:19" s="45" customFormat="1" ht="15" customHeight="1" hidden="1">
      <c r="A97" s="148"/>
      <c r="B97" s="109"/>
      <c r="C97" s="58"/>
      <c r="D97" s="58"/>
      <c r="E97" s="16"/>
      <c r="F97" s="17">
        <v>4941.38</v>
      </c>
      <c r="G97" s="17">
        <v>10127.9</v>
      </c>
      <c r="H97" s="111"/>
      <c r="I97" s="111"/>
      <c r="J97" s="114"/>
      <c r="K97" s="114"/>
      <c r="L97" s="111"/>
      <c r="M97" s="125"/>
      <c r="N97" s="135"/>
      <c r="O97" s="144"/>
      <c r="P97" s="135"/>
      <c r="Q97" s="122"/>
      <c r="R97" s="122"/>
      <c r="S97" s="122"/>
    </row>
    <row r="98" spans="1:19" ht="15" customHeight="1">
      <c r="A98" s="148"/>
      <c r="B98" s="109"/>
      <c r="C98" s="55" t="s">
        <v>99</v>
      </c>
      <c r="D98" s="55" t="s">
        <v>100</v>
      </c>
      <c r="E98" s="8" t="s">
        <v>245</v>
      </c>
      <c r="F98" s="10">
        <f>27*35</f>
        <v>945</v>
      </c>
      <c r="G98" s="10">
        <f>F98*5</f>
        <v>4725</v>
      </c>
      <c r="H98" s="112"/>
      <c r="I98" s="112"/>
      <c r="J98" s="115"/>
      <c r="K98" s="115"/>
      <c r="L98" s="112"/>
      <c r="M98" s="126"/>
      <c r="N98" s="136"/>
      <c r="O98" s="145"/>
      <c r="P98" s="136"/>
      <c r="Q98" s="123"/>
      <c r="R98" s="123"/>
      <c r="S98" s="123"/>
    </row>
    <row r="99" spans="1:19" ht="15" customHeight="1">
      <c r="A99" s="45">
        <f>1+A96</f>
        <v>63</v>
      </c>
      <c r="B99" s="107">
        <v>3116</v>
      </c>
      <c r="C99" s="55" t="s">
        <v>101</v>
      </c>
      <c r="D99" s="55" t="s">
        <v>102</v>
      </c>
      <c r="E99" s="8" t="s">
        <v>50</v>
      </c>
      <c r="F99" s="10">
        <v>5225.64</v>
      </c>
      <c r="G99" s="10">
        <v>16650.62</v>
      </c>
      <c r="H99" s="25" t="s">
        <v>240</v>
      </c>
      <c r="I99" s="8">
        <v>1969</v>
      </c>
      <c r="J99" s="9" t="s">
        <v>244</v>
      </c>
      <c r="K99" s="9" t="s">
        <v>244</v>
      </c>
      <c r="L99" s="8" t="s">
        <v>4</v>
      </c>
      <c r="M99" s="11">
        <v>516</v>
      </c>
      <c r="N99" s="2">
        <v>2003</v>
      </c>
      <c r="O99" s="2" t="s">
        <v>2</v>
      </c>
      <c r="P99" s="2" t="s">
        <v>278</v>
      </c>
      <c r="Q99" s="3" t="s">
        <v>244</v>
      </c>
      <c r="R99" s="3" t="s">
        <v>270</v>
      </c>
      <c r="S99" s="44" t="s">
        <v>240</v>
      </c>
    </row>
    <row r="100" spans="1:19" ht="15" customHeight="1">
      <c r="A100" s="45">
        <f>1+A99</f>
        <v>64</v>
      </c>
      <c r="B100" s="107">
        <v>3120</v>
      </c>
      <c r="C100" s="55" t="s">
        <v>103</v>
      </c>
      <c r="D100" s="55" t="s">
        <v>104</v>
      </c>
      <c r="E100" s="8" t="s">
        <v>50</v>
      </c>
      <c r="F100" s="10">
        <v>823.49</v>
      </c>
      <c r="G100" s="10">
        <v>3164.91</v>
      </c>
      <c r="H100" s="25" t="s">
        <v>240</v>
      </c>
      <c r="I100" s="8">
        <v>1958</v>
      </c>
      <c r="J100" s="9" t="s">
        <v>244</v>
      </c>
      <c r="K100" s="9" t="s">
        <v>244</v>
      </c>
      <c r="L100" s="8" t="s">
        <v>4</v>
      </c>
      <c r="M100" s="11">
        <v>63.2</v>
      </c>
      <c r="N100" s="2">
        <v>2005</v>
      </c>
      <c r="O100" s="2" t="s">
        <v>2</v>
      </c>
      <c r="P100" s="2" t="s">
        <v>3</v>
      </c>
      <c r="R100" s="3" t="s">
        <v>270</v>
      </c>
      <c r="S100" s="44" t="s">
        <v>240</v>
      </c>
    </row>
    <row r="101" spans="1:19" ht="15" customHeight="1">
      <c r="A101" s="148">
        <f>1+A100</f>
        <v>65</v>
      </c>
      <c r="B101" s="109">
        <v>3106</v>
      </c>
      <c r="C101" s="55" t="s">
        <v>105</v>
      </c>
      <c r="D101" s="55" t="s">
        <v>106</v>
      </c>
      <c r="E101" s="8" t="s">
        <v>50</v>
      </c>
      <c r="F101" s="10">
        <f>F102-F103</f>
        <v>3740.5299999999997</v>
      </c>
      <c r="G101" s="10">
        <f>G102-G103</f>
        <v>12369.62</v>
      </c>
      <c r="H101" s="110" t="s">
        <v>240</v>
      </c>
      <c r="I101" s="110">
        <v>1980</v>
      </c>
      <c r="J101" s="113" t="s">
        <v>240</v>
      </c>
      <c r="K101" s="113" t="s">
        <v>244</v>
      </c>
      <c r="L101" s="110" t="s">
        <v>4</v>
      </c>
      <c r="M101" s="124">
        <v>395</v>
      </c>
      <c r="N101" s="134">
        <v>1999</v>
      </c>
      <c r="O101" s="134" t="s">
        <v>2</v>
      </c>
      <c r="P101" s="134" t="s">
        <v>3</v>
      </c>
      <c r="Q101" s="121" t="s">
        <v>240</v>
      </c>
      <c r="R101" s="121" t="s">
        <v>270</v>
      </c>
      <c r="S101" s="121" t="s">
        <v>240</v>
      </c>
    </row>
    <row r="102" spans="1:19" s="45" customFormat="1" ht="15" customHeight="1" hidden="1">
      <c r="A102" s="148"/>
      <c r="B102" s="109"/>
      <c r="C102" s="58"/>
      <c r="D102" s="58"/>
      <c r="E102" s="16"/>
      <c r="F102" s="17">
        <v>4130.53</v>
      </c>
      <c r="G102" s="17">
        <v>15333.62</v>
      </c>
      <c r="H102" s="111"/>
      <c r="I102" s="111"/>
      <c r="J102" s="114"/>
      <c r="K102" s="114"/>
      <c r="L102" s="111"/>
      <c r="M102" s="125"/>
      <c r="N102" s="135"/>
      <c r="O102" s="135"/>
      <c r="P102" s="135"/>
      <c r="Q102" s="122"/>
      <c r="R102" s="122"/>
      <c r="S102" s="122"/>
    </row>
    <row r="103" spans="1:19" ht="15" customHeight="1">
      <c r="A103" s="148"/>
      <c r="B103" s="109"/>
      <c r="C103" s="55" t="s">
        <v>105</v>
      </c>
      <c r="D103" s="55" t="s">
        <v>106</v>
      </c>
      <c r="E103" s="8" t="s">
        <v>245</v>
      </c>
      <c r="F103" s="10">
        <f>26*15</f>
        <v>390</v>
      </c>
      <c r="G103" s="10">
        <f>F103*7.6</f>
        <v>2964</v>
      </c>
      <c r="H103" s="112"/>
      <c r="I103" s="112"/>
      <c r="J103" s="115"/>
      <c r="K103" s="115"/>
      <c r="L103" s="112"/>
      <c r="M103" s="126"/>
      <c r="N103" s="136"/>
      <c r="O103" s="136"/>
      <c r="P103" s="136"/>
      <c r="Q103" s="123"/>
      <c r="R103" s="123"/>
      <c r="S103" s="123"/>
    </row>
    <row r="104" spans="1:19" ht="15" customHeight="1">
      <c r="A104" s="148">
        <f>1+A101</f>
        <v>66</v>
      </c>
      <c r="B104" s="109">
        <v>3384</v>
      </c>
      <c r="C104" s="55" t="s">
        <v>107</v>
      </c>
      <c r="D104" s="55" t="s">
        <v>108</v>
      </c>
      <c r="E104" s="8" t="s">
        <v>50</v>
      </c>
      <c r="F104" s="10">
        <f>F105-F106-F107</f>
        <v>2809.65</v>
      </c>
      <c r="G104" s="10">
        <f>G105-G106-G107</f>
        <v>8284.93</v>
      </c>
      <c r="H104" s="110" t="s">
        <v>240</v>
      </c>
      <c r="I104" s="110">
        <v>1978</v>
      </c>
      <c r="J104" s="113" t="s">
        <v>240</v>
      </c>
      <c r="K104" s="113" t="s">
        <v>244</v>
      </c>
      <c r="L104" s="110" t="s">
        <v>4</v>
      </c>
      <c r="M104" s="124">
        <v>746</v>
      </c>
      <c r="N104" s="134">
        <v>2002</v>
      </c>
      <c r="O104" s="134" t="s">
        <v>2</v>
      </c>
      <c r="P104" s="134" t="s">
        <v>278</v>
      </c>
      <c r="Q104" s="121" t="s">
        <v>244</v>
      </c>
      <c r="R104" s="121" t="s">
        <v>269</v>
      </c>
      <c r="S104" s="121" t="s">
        <v>240</v>
      </c>
    </row>
    <row r="105" spans="1:19" s="45" customFormat="1" ht="15" customHeight="1" hidden="1">
      <c r="A105" s="148"/>
      <c r="B105" s="109"/>
      <c r="C105" s="58"/>
      <c r="D105" s="58"/>
      <c r="E105" s="16"/>
      <c r="F105" s="17">
        <v>3989.65</v>
      </c>
      <c r="G105" s="17">
        <v>15138.93</v>
      </c>
      <c r="H105" s="111"/>
      <c r="I105" s="111"/>
      <c r="J105" s="114"/>
      <c r="K105" s="114"/>
      <c r="L105" s="111"/>
      <c r="M105" s="125"/>
      <c r="N105" s="135"/>
      <c r="O105" s="135"/>
      <c r="P105" s="135"/>
      <c r="Q105" s="122"/>
      <c r="R105" s="122"/>
      <c r="S105" s="122"/>
    </row>
    <row r="106" spans="1:19" ht="15" customHeight="1">
      <c r="A106" s="148"/>
      <c r="B106" s="109"/>
      <c r="C106" s="55" t="s">
        <v>107</v>
      </c>
      <c r="D106" s="55" t="s">
        <v>108</v>
      </c>
      <c r="E106" s="8" t="s">
        <v>245</v>
      </c>
      <c r="F106" s="10">
        <f>16*30</f>
        <v>480</v>
      </c>
      <c r="G106" s="10">
        <f>F106*8.3</f>
        <v>3984.0000000000005</v>
      </c>
      <c r="H106" s="111"/>
      <c r="I106" s="111"/>
      <c r="J106" s="114"/>
      <c r="K106" s="114"/>
      <c r="L106" s="111"/>
      <c r="M106" s="125"/>
      <c r="N106" s="135"/>
      <c r="O106" s="135"/>
      <c r="P106" s="135"/>
      <c r="Q106" s="122"/>
      <c r="R106" s="122"/>
      <c r="S106" s="122"/>
    </row>
    <row r="107" spans="1:19" ht="15" customHeight="1">
      <c r="A107" s="148"/>
      <c r="B107" s="109"/>
      <c r="C107" s="55" t="s">
        <v>107</v>
      </c>
      <c r="D107" s="55" t="s">
        <v>108</v>
      </c>
      <c r="E107" s="8" t="s">
        <v>248</v>
      </c>
      <c r="F107" s="10">
        <f>50*14</f>
        <v>700</v>
      </c>
      <c r="G107" s="10">
        <f>F107*4.1</f>
        <v>2869.9999999999995</v>
      </c>
      <c r="H107" s="112"/>
      <c r="I107" s="112"/>
      <c r="J107" s="115"/>
      <c r="K107" s="115"/>
      <c r="L107" s="112"/>
      <c r="M107" s="126"/>
      <c r="N107" s="136"/>
      <c r="O107" s="136"/>
      <c r="P107" s="136"/>
      <c r="Q107" s="123"/>
      <c r="R107" s="123"/>
      <c r="S107" s="123"/>
    </row>
    <row r="108" spans="1:19" ht="15" customHeight="1">
      <c r="A108" s="148">
        <f>1+A104</f>
        <v>67</v>
      </c>
      <c r="B108" s="109">
        <v>3122</v>
      </c>
      <c r="C108" s="55" t="s">
        <v>109</v>
      </c>
      <c r="D108" s="55" t="s">
        <v>110</v>
      </c>
      <c r="E108" s="8" t="s">
        <v>50</v>
      </c>
      <c r="F108" s="10">
        <v>2790.36</v>
      </c>
      <c r="G108" s="10">
        <v>15819.8</v>
      </c>
      <c r="H108" s="110" t="s">
        <v>240</v>
      </c>
      <c r="I108" s="110">
        <v>1973</v>
      </c>
      <c r="J108" s="113" t="s">
        <v>240</v>
      </c>
      <c r="K108" s="113" t="s">
        <v>244</v>
      </c>
      <c r="L108" s="110" t="s">
        <v>4</v>
      </c>
      <c r="M108" s="124">
        <v>523</v>
      </c>
      <c r="N108" s="134">
        <v>1998</v>
      </c>
      <c r="O108" s="134" t="s">
        <v>2</v>
      </c>
      <c r="P108" s="134" t="s">
        <v>278</v>
      </c>
      <c r="Q108" s="121" t="s">
        <v>240</v>
      </c>
      <c r="R108" s="121" t="s">
        <v>269</v>
      </c>
      <c r="S108" s="121" t="s">
        <v>240</v>
      </c>
    </row>
    <row r="109" spans="1:19" ht="15" customHeight="1">
      <c r="A109" s="148"/>
      <c r="B109" s="109"/>
      <c r="C109" s="55" t="s">
        <v>109</v>
      </c>
      <c r="D109" s="55" t="s">
        <v>258</v>
      </c>
      <c r="E109" s="8" t="s">
        <v>259</v>
      </c>
      <c r="F109" s="10">
        <v>2758.52</v>
      </c>
      <c r="G109" s="10">
        <v>8370.8</v>
      </c>
      <c r="H109" s="111"/>
      <c r="I109" s="111"/>
      <c r="J109" s="114"/>
      <c r="K109" s="114"/>
      <c r="L109" s="111"/>
      <c r="M109" s="125"/>
      <c r="N109" s="135"/>
      <c r="O109" s="135"/>
      <c r="P109" s="135"/>
      <c r="Q109" s="122"/>
      <c r="R109" s="122"/>
      <c r="S109" s="122"/>
    </row>
    <row r="110" spans="1:19" ht="15" customHeight="1">
      <c r="A110" s="148"/>
      <c r="B110" s="109"/>
      <c r="C110" s="55" t="s">
        <v>109</v>
      </c>
      <c r="D110" s="55" t="s">
        <v>110</v>
      </c>
      <c r="E110" s="8" t="s">
        <v>245</v>
      </c>
      <c r="F110" s="10">
        <v>1041.4</v>
      </c>
      <c r="G110" s="10">
        <v>6457.46</v>
      </c>
      <c r="H110" s="112"/>
      <c r="I110" s="112"/>
      <c r="J110" s="115"/>
      <c r="K110" s="115"/>
      <c r="L110" s="112"/>
      <c r="M110" s="126"/>
      <c r="N110" s="136"/>
      <c r="O110" s="136"/>
      <c r="P110" s="136"/>
      <c r="Q110" s="123"/>
      <c r="R110" s="123"/>
      <c r="S110" s="123"/>
    </row>
    <row r="111" spans="1:19" ht="15" customHeight="1">
      <c r="A111" s="148">
        <f>1+A108</f>
        <v>68</v>
      </c>
      <c r="B111" s="109">
        <v>3086</v>
      </c>
      <c r="C111" s="55" t="s">
        <v>111</v>
      </c>
      <c r="D111" s="55" t="s">
        <v>112</v>
      </c>
      <c r="E111" s="8" t="s">
        <v>50</v>
      </c>
      <c r="F111" s="10">
        <f>F112-F113</f>
        <v>4389.01</v>
      </c>
      <c r="G111" s="10">
        <f>G112-G113</f>
        <v>13825.15</v>
      </c>
      <c r="H111" s="110" t="s">
        <v>240</v>
      </c>
      <c r="I111" s="110">
        <v>1862</v>
      </c>
      <c r="J111" s="113" t="s">
        <v>244</v>
      </c>
      <c r="K111" s="113" t="s">
        <v>244</v>
      </c>
      <c r="L111" s="110" t="s">
        <v>4</v>
      </c>
      <c r="M111" s="124">
        <v>756</v>
      </c>
      <c r="N111" s="134">
        <v>2007</v>
      </c>
      <c r="O111" s="134" t="s">
        <v>2</v>
      </c>
      <c r="P111" s="134" t="s">
        <v>3</v>
      </c>
      <c r="Q111" s="121" t="s">
        <v>244</v>
      </c>
      <c r="R111" s="121" t="s">
        <v>269</v>
      </c>
      <c r="S111" s="121" t="s">
        <v>240</v>
      </c>
    </row>
    <row r="112" spans="1:19" s="45" customFormat="1" ht="15" customHeight="1" hidden="1">
      <c r="A112" s="148"/>
      <c r="B112" s="109"/>
      <c r="C112" s="58"/>
      <c r="D112" s="58"/>
      <c r="E112" s="16"/>
      <c r="F112" s="17">
        <v>4623.01</v>
      </c>
      <c r="G112" s="17">
        <v>14995.15</v>
      </c>
      <c r="H112" s="111"/>
      <c r="I112" s="111"/>
      <c r="J112" s="114"/>
      <c r="K112" s="114"/>
      <c r="L112" s="111"/>
      <c r="M112" s="125"/>
      <c r="N112" s="135"/>
      <c r="O112" s="135"/>
      <c r="P112" s="135"/>
      <c r="Q112" s="122"/>
      <c r="R112" s="122"/>
      <c r="S112" s="122"/>
    </row>
    <row r="113" spans="1:19" ht="15" customHeight="1">
      <c r="A113" s="148"/>
      <c r="B113" s="109"/>
      <c r="C113" s="55" t="s">
        <v>111</v>
      </c>
      <c r="D113" s="55" t="s">
        <v>112</v>
      </c>
      <c r="E113" s="8" t="s">
        <v>245</v>
      </c>
      <c r="F113" s="10">
        <f>13*18</f>
        <v>234</v>
      </c>
      <c r="G113" s="10">
        <f>F113*5</f>
        <v>1170</v>
      </c>
      <c r="H113" s="112"/>
      <c r="I113" s="112"/>
      <c r="J113" s="115"/>
      <c r="K113" s="115"/>
      <c r="L113" s="112"/>
      <c r="M113" s="126"/>
      <c r="N113" s="136"/>
      <c r="O113" s="136"/>
      <c r="P113" s="136"/>
      <c r="Q113" s="123"/>
      <c r="R113" s="123"/>
      <c r="S113" s="123"/>
    </row>
    <row r="114" spans="1:19" ht="15" customHeight="1">
      <c r="A114" s="148">
        <f>1+A111</f>
        <v>69</v>
      </c>
      <c r="B114" s="109">
        <v>3123</v>
      </c>
      <c r="C114" s="55" t="s">
        <v>113</v>
      </c>
      <c r="D114" s="55" t="s">
        <v>114</v>
      </c>
      <c r="E114" s="8" t="s">
        <v>50</v>
      </c>
      <c r="F114" s="10">
        <f>F115-F116</f>
        <v>4709.04</v>
      </c>
      <c r="G114" s="10">
        <f>G115-G116</f>
        <v>16816.48</v>
      </c>
      <c r="H114" s="134" t="s">
        <v>240</v>
      </c>
      <c r="I114" s="134">
        <v>1970</v>
      </c>
      <c r="J114" s="113" t="s">
        <v>244</v>
      </c>
      <c r="K114" s="113" t="s">
        <v>244</v>
      </c>
      <c r="L114" s="110" t="s">
        <v>4</v>
      </c>
      <c r="M114" s="124">
        <v>498</v>
      </c>
      <c r="N114" s="134">
        <v>1998</v>
      </c>
      <c r="O114" s="134" t="s">
        <v>2</v>
      </c>
      <c r="P114" s="134" t="s">
        <v>278</v>
      </c>
      <c r="Q114" s="121" t="s">
        <v>240</v>
      </c>
      <c r="R114" s="121" t="s">
        <v>269</v>
      </c>
      <c r="S114" s="121" t="s">
        <v>240</v>
      </c>
    </row>
    <row r="115" spans="1:19" s="45" customFormat="1" ht="15" customHeight="1" hidden="1">
      <c r="A115" s="148"/>
      <c r="B115" s="109"/>
      <c r="C115" s="58"/>
      <c r="D115" s="58"/>
      <c r="E115" s="16"/>
      <c r="F115" s="17">
        <v>5045.04</v>
      </c>
      <c r="G115" s="17">
        <v>19235.68</v>
      </c>
      <c r="H115" s="135"/>
      <c r="I115" s="135"/>
      <c r="J115" s="114"/>
      <c r="K115" s="114"/>
      <c r="L115" s="111"/>
      <c r="M115" s="125"/>
      <c r="N115" s="135"/>
      <c r="O115" s="135"/>
      <c r="P115" s="135"/>
      <c r="Q115" s="122"/>
      <c r="R115" s="122"/>
      <c r="S115" s="122"/>
    </row>
    <row r="116" spans="1:19" ht="15" customHeight="1">
      <c r="A116" s="148"/>
      <c r="B116" s="109"/>
      <c r="C116" s="55" t="s">
        <v>113</v>
      </c>
      <c r="D116" s="55" t="s">
        <v>114</v>
      </c>
      <c r="E116" s="8" t="s">
        <v>245</v>
      </c>
      <c r="F116" s="10">
        <f>14*24</f>
        <v>336</v>
      </c>
      <c r="G116" s="10">
        <f>F116*7.2</f>
        <v>2419.2000000000003</v>
      </c>
      <c r="H116" s="136"/>
      <c r="I116" s="136"/>
      <c r="J116" s="115"/>
      <c r="K116" s="115"/>
      <c r="L116" s="112"/>
      <c r="M116" s="126"/>
      <c r="N116" s="136"/>
      <c r="O116" s="136"/>
      <c r="P116" s="136"/>
      <c r="Q116" s="123"/>
      <c r="R116" s="123"/>
      <c r="S116" s="123"/>
    </row>
    <row r="117" spans="1:19" ht="15" customHeight="1">
      <c r="A117" s="148">
        <f>1+A114</f>
        <v>70</v>
      </c>
      <c r="B117" s="109">
        <v>3124</v>
      </c>
      <c r="C117" s="55" t="s">
        <v>115</v>
      </c>
      <c r="D117" s="55" t="s">
        <v>116</v>
      </c>
      <c r="E117" s="8" t="s">
        <v>50</v>
      </c>
      <c r="F117" s="10">
        <f>F118-F119</f>
        <v>2554.46</v>
      </c>
      <c r="G117" s="10">
        <f>G118-G119</f>
        <v>9052</v>
      </c>
      <c r="H117" s="110" t="s">
        <v>240</v>
      </c>
      <c r="I117" s="110">
        <v>1975</v>
      </c>
      <c r="J117" s="113" t="s">
        <v>244</v>
      </c>
      <c r="K117" s="113" t="s">
        <v>244</v>
      </c>
      <c r="L117" s="110" t="s">
        <v>4</v>
      </c>
      <c r="M117" s="124">
        <v>489.2</v>
      </c>
      <c r="N117" s="134">
        <v>2000</v>
      </c>
      <c r="O117" s="134" t="s">
        <v>2</v>
      </c>
      <c r="P117" s="134" t="s">
        <v>3</v>
      </c>
      <c r="Q117" s="121" t="s">
        <v>240</v>
      </c>
      <c r="R117" s="121" t="s">
        <v>271</v>
      </c>
      <c r="S117" s="121" t="s">
        <v>240</v>
      </c>
    </row>
    <row r="118" spans="1:19" s="45" customFormat="1" ht="15" customHeight="1" hidden="1">
      <c r="A118" s="148"/>
      <c r="B118" s="109"/>
      <c r="C118" s="58"/>
      <c r="D118" s="58"/>
      <c r="E118" s="16"/>
      <c r="F118" s="17">
        <v>2890.46</v>
      </c>
      <c r="G118" s="17">
        <v>12412</v>
      </c>
      <c r="H118" s="111"/>
      <c r="I118" s="111"/>
      <c r="J118" s="114"/>
      <c r="K118" s="114"/>
      <c r="L118" s="111"/>
      <c r="M118" s="125"/>
      <c r="N118" s="135"/>
      <c r="O118" s="135"/>
      <c r="P118" s="135"/>
      <c r="Q118" s="122"/>
      <c r="R118" s="122"/>
      <c r="S118" s="122"/>
    </row>
    <row r="119" spans="1:19" ht="15" customHeight="1">
      <c r="A119" s="148"/>
      <c r="B119" s="109"/>
      <c r="C119" s="55" t="s">
        <v>115</v>
      </c>
      <c r="D119" s="55" t="s">
        <v>116</v>
      </c>
      <c r="E119" s="8" t="s">
        <v>245</v>
      </c>
      <c r="F119" s="10">
        <f>24*14</f>
        <v>336</v>
      </c>
      <c r="G119" s="10">
        <f>F119*10</f>
        <v>3360</v>
      </c>
      <c r="H119" s="112"/>
      <c r="I119" s="112"/>
      <c r="J119" s="115"/>
      <c r="K119" s="115"/>
      <c r="L119" s="112"/>
      <c r="M119" s="126"/>
      <c r="N119" s="136"/>
      <c r="O119" s="136"/>
      <c r="P119" s="136"/>
      <c r="Q119" s="123"/>
      <c r="R119" s="123"/>
      <c r="S119" s="123"/>
    </row>
    <row r="120" spans="1:19" ht="15" customHeight="1">
      <c r="A120" s="148">
        <f>1+A117</f>
        <v>71</v>
      </c>
      <c r="B120" s="109">
        <v>3107</v>
      </c>
      <c r="C120" s="56" t="s">
        <v>117</v>
      </c>
      <c r="D120" s="56" t="s">
        <v>203</v>
      </c>
      <c r="E120" s="2" t="s">
        <v>50</v>
      </c>
      <c r="F120" s="10">
        <f>F121-F122</f>
        <v>3707.3</v>
      </c>
      <c r="G120" s="10">
        <f>G121-G122</f>
        <v>10709</v>
      </c>
      <c r="H120" s="134" t="s">
        <v>240</v>
      </c>
      <c r="I120" s="134">
        <v>1960</v>
      </c>
      <c r="J120" s="137" t="s">
        <v>240</v>
      </c>
      <c r="K120" s="113" t="s">
        <v>244</v>
      </c>
      <c r="L120" s="110" t="s">
        <v>4</v>
      </c>
      <c r="M120" s="131">
        <v>406.7</v>
      </c>
      <c r="N120" s="134">
        <v>2003</v>
      </c>
      <c r="O120" s="134" t="s">
        <v>2</v>
      </c>
      <c r="P120" s="134" t="s">
        <v>278</v>
      </c>
      <c r="Q120" s="121" t="s">
        <v>244</v>
      </c>
      <c r="R120" s="121" t="s">
        <v>269</v>
      </c>
      <c r="S120" s="121" t="s">
        <v>240</v>
      </c>
    </row>
    <row r="121" spans="1:19" s="45" customFormat="1" ht="15" customHeight="1" hidden="1">
      <c r="A121" s="148"/>
      <c r="B121" s="109"/>
      <c r="C121" s="58"/>
      <c r="D121" s="58"/>
      <c r="E121" s="16"/>
      <c r="F121" s="17">
        <v>4283.3</v>
      </c>
      <c r="G121" s="17">
        <v>16469</v>
      </c>
      <c r="H121" s="135"/>
      <c r="I121" s="135"/>
      <c r="J121" s="138"/>
      <c r="K121" s="114"/>
      <c r="L121" s="111"/>
      <c r="M121" s="132"/>
      <c r="N121" s="135"/>
      <c r="O121" s="135"/>
      <c r="P121" s="135"/>
      <c r="Q121" s="122"/>
      <c r="R121" s="122"/>
      <c r="S121" s="122"/>
    </row>
    <row r="122" spans="1:19" ht="15" customHeight="1">
      <c r="A122" s="148"/>
      <c r="B122" s="109"/>
      <c r="C122" s="56" t="s">
        <v>117</v>
      </c>
      <c r="D122" s="56" t="s">
        <v>203</v>
      </c>
      <c r="E122" s="8" t="s">
        <v>245</v>
      </c>
      <c r="F122" s="13">
        <f>24*24</f>
        <v>576</v>
      </c>
      <c r="G122" s="13">
        <f>F122*10</f>
        <v>5760</v>
      </c>
      <c r="H122" s="136"/>
      <c r="I122" s="136"/>
      <c r="J122" s="139"/>
      <c r="K122" s="115"/>
      <c r="L122" s="112"/>
      <c r="M122" s="133"/>
      <c r="N122" s="136"/>
      <c r="O122" s="136"/>
      <c r="P122" s="136"/>
      <c r="Q122" s="123"/>
      <c r="R122" s="123"/>
      <c r="S122" s="123"/>
    </row>
    <row r="123" spans="1:19" ht="15" customHeight="1">
      <c r="A123" s="45">
        <f>1+A120</f>
        <v>72</v>
      </c>
      <c r="B123" s="107">
        <v>3112</v>
      </c>
      <c r="C123" s="55" t="s">
        <v>118</v>
      </c>
      <c r="D123" s="55" t="s">
        <v>204</v>
      </c>
      <c r="E123" s="8" t="s">
        <v>50</v>
      </c>
      <c r="F123" s="10">
        <v>5716.35</v>
      </c>
      <c r="G123" s="10">
        <v>19748.94</v>
      </c>
      <c r="H123" s="25" t="s">
        <v>240</v>
      </c>
      <c r="I123" s="2">
        <v>1973</v>
      </c>
      <c r="J123" s="9" t="s">
        <v>244</v>
      </c>
      <c r="K123" s="9" t="s">
        <v>244</v>
      </c>
      <c r="L123" s="8" t="s">
        <v>4</v>
      </c>
      <c r="M123" s="14">
        <v>785</v>
      </c>
      <c r="N123" s="2">
        <v>2003</v>
      </c>
      <c r="O123" s="2" t="s">
        <v>3</v>
      </c>
      <c r="P123" s="2" t="s">
        <v>278</v>
      </c>
      <c r="Q123" s="3" t="s">
        <v>244</v>
      </c>
      <c r="R123" s="3" t="s">
        <v>269</v>
      </c>
      <c r="S123" s="44" t="s">
        <v>240</v>
      </c>
    </row>
    <row r="124" spans="1:19" ht="15" customHeight="1">
      <c r="A124" s="45">
        <f>1+A123</f>
        <v>73</v>
      </c>
      <c r="B124" s="107">
        <v>5053</v>
      </c>
      <c r="C124" s="57" t="s">
        <v>223</v>
      </c>
      <c r="D124" s="55" t="s">
        <v>224</v>
      </c>
      <c r="E124" s="8" t="s">
        <v>50</v>
      </c>
      <c r="F124" s="10">
        <v>2351</v>
      </c>
      <c r="G124" s="10">
        <v>23000</v>
      </c>
      <c r="H124" s="25" t="s">
        <v>240</v>
      </c>
      <c r="I124" s="2">
        <v>2010</v>
      </c>
      <c r="J124" s="33" t="s">
        <v>240</v>
      </c>
      <c r="K124" s="9" t="s">
        <v>244</v>
      </c>
      <c r="L124" s="8" t="s">
        <v>4</v>
      </c>
      <c r="M124" s="11">
        <v>300</v>
      </c>
      <c r="N124" s="2">
        <v>2010</v>
      </c>
      <c r="O124" s="2" t="s">
        <v>2</v>
      </c>
      <c r="P124" s="2" t="s">
        <v>3</v>
      </c>
      <c r="Q124" s="1" t="s">
        <v>244</v>
      </c>
      <c r="R124" s="1" t="s">
        <v>271</v>
      </c>
      <c r="S124" s="44" t="s">
        <v>244</v>
      </c>
    </row>
    <row r="125" spans="1:19" s="30" customFormat="1" ht="15" customHeight="1">
      <c r="A125" s="47">
        <v>74</v>
      </c>
      <c r="B125" s="107">
        <v>5054</v>
      </c>
      <c r="C125" s="59" t="s">
        <v>256</v>
      </c>
      <c r="D125" s="60" t="s">
        <v>257</v>
      </c>
      <c r="E125" s="32" t="s">
        <v>52</v>
      </c>
      <c r="F125" s="34">
        <f>50*17</f>
        <v>850</v>
      </c>
      <c r="G125" s="34">
        <f>F125*4</f>
        <v>3400</v>
      </c>
      <c r="H125" s="25" t="s">
        <v>240</v>
      </c>
      <c r="I125" s="35">
        <v>2012</v>
      </c>
      <c r="J125" s="33" t="s">
        <v>240</v>
      </c>
      <c r="K125" s="9" t="s">
        <v>244</v>
      </c>
      <c r="L125" s="32" t="s">
        <v>4</v>
      </c>
      <c r="M125" s="51">
        <v>75</v>
      </c>
      <c r="N125" s="35">
        <v>2012</v>
      </c>
      <c r="O125" s="35" t="s">
        <v>3</v>
      </c>
      <c r="P125" s="35" t="s">
        <v>3</v>
      </c>
      <c r="Q125" s="50" t="s">
        <v>273</v>
      </c>
      <c r="R125" s="50" t="s">
        <v>271</v>
      </c>
      <c r="S125" s="44" t="s">
        <v>244</v>
      </c>
    </row>
    <row r="126" spans="1:19" ht="15" customHeight="1">
      <c r="A126" s="148">
        <v>75</v>
      </c>
      <c r="B126" s="109">
        <v>3103</v>
      </c>
      <c r="C126" s="55" t="s">
        <v>207</v>
      </c>
      <c r="D126" s="56" t="s">
        <v>129</v>
      </c>
      <c r="E126" s="8" t="s">
        <v>255</v>
      </c>
      <c r="F126" s="13">
        <v>4504.09</v>
      </c>
      <c r="G126" s="13">
        <f>4500*2.03</f>
        <v>9135</v>
      </c>
      <c r="H126" s="134" t="s">
        <v>240</v>
      </c>
      <c r="I126" s="134">
        <v>1977</v>
      </c>
      <c r="J126" s="137" t="s">
        <v>240</v>
      </c>
      <c r="K126" s="113" t="s">
        <v>244</v>
      </c>
      <c r="L126" s="134" t="s">
        <v>4</v>
      </c>
      <c r="M126" s="131">
        <v>700</v>
      </c>
      <c r="N126" s="134" t="s">
        <v>216</v>
      </c>
      <c r="O126" s="134" t="s">
        <v>2</v>
      </c>
      <c r="P126" s="134" t="s">
        <v>278</v>
      </c>
      <c r="Q126" s="121" t="s">
        <v>240</v>
      </c>
      <c r="R126" s="116" t="s">
        <v>271</v>
      </c>
      <c r="S126" s="121" t="s">
        <v>240</v>
      </c>
    </row>
    <row r="127" spans="1:19" ht="15" customHeight="1" thickBot="1">
      <c r="A127" s="148"/>
      <c r="B127" s="109"/>
      <c r="C127" s="55" t="s">
        <v>207</v>
      </c>
      <c r="D127" s="56" t="s">
        <v>129</v>
      </c>
      <c r="E127" s="8" t="s">
        <v>245</v>
      </c>
      <c r="F127" s="13">
        <v>1136.25</v>
      </c>
      <c r="G127" s="13">
        <f>1136.25*3.15</f>
        <v>3579.1875</v>
      </c>
      <c r="H127" s="142"/>
      <c r="I127" s="142"/>
      <c r="J127" s="146"/>
      <c r="K127" s="147"/>
      <c r="L127" s="142"/>
      <c r="M127" s="120"/>
      <c r="N127" s="142"/>
      <c r="O127" s="142"/>
      <c r="P127" s="142"/>
      <c r="Q127" s="123"/>
      <c r="R127" s="117"/>
      <c r="S127" s="155"/>
    </row>
    <row r="128" spans="1:19" s="43" customFormat="1" ht="13.5" thickBot="1">
      <c r="A128" s="127" t="s">
        <v>220</v>
      </c>
      <c r="B128" s="154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30"/>
    </row>
    <row r="129" spans="1:19" ht="15" customHeight="1">
      <c r="A129" s="45">
        <v>76</v>
      </c>
      <c r="B129" s="107">
        <v>3387</v>
      </c>
      <c r="C129" s="55" t="s">
        <v>125</v>
      </c>
      <c r="D129" s="56" t="s">
        <v>210</v>
      </c>
      <c r="E129" s="8" t="s">
        <v>120</v>
      </c>
      <c r="F129" s="13">
        <v>2780.44</v>
      </c>
      <c r="G129" s="13">
        <v>10139.95</v>
      </c>
      <c r="H129" s="25" t="s">
        <v>240</v>
      </c>
      <c r="I129" s="15" t="s">
        <v>215</v>
      </c>
      <c r="J129" s="12" t="s">
        <v>240</v>
      </c>
      <c r="K129" s="9" t="s">
        <v>244</v>
      </c>
      <c r="L129" s="8" t="s">
        <v>4</v>
      </c>
      <c r="M129" s="11">
        <v>290.7</v>
      </c>
      <c r="N129" s="2" t="s">
        <v>216</v>
      </c>
      <c r="O129" s="2" t="s">
        <v>2</v>
      </c>
      <c r="P129" s="2" t="s">
        <v>3</v>
      </c>
      <c r="Q129" s="3" t="s">
        <v>240</v>
      </c>
      <c r="R129" s="3" t="s">
        <v>271</v>
      </c>
      <c r="S129" s="44" t="s">
        <v>240</v>
      </c>
    </row>
    <row r="130" spans="1:19" ht="15" customHeight="1">
      <c r="A130" s="45">
        <v>77</v>
      </c>
      <c r="B130" s="107">
        <v>245</v>
      </c>
      <c r="C130" s="55" t="s">
        <v>126</v>
      </c>
      <c r="D130" s="55" t="s">
        <v>238</v>
      </c>
      <c r="E130" s="8" t="s">
        <v>120</v>
      </c>
      <c r="F130" s="10">
        <v>593.13</v>
      </c>
      <c r="G130" s="10">
        <v>1938.51</v>
      </c>
      <c r="H130" s="25" t="s">
        <v>240</v>
      </c>
      <c r="I130" s="2" t="s">
        <v>194</v>
      </c>
      <c r="J130" s="9" t="s">
        <v>244</v>
      </c>
      <c r="K130" s="9" t="s">
        <v>244</v>
      </c>
      <c r="L130" s="8" t="s">
        <v>4</v>
      </c>
      <c r="M130" s="11">
        <v>64</v>
      </c>
      <c r="N130" s="2">
        <v>2003</v>
      </c>
      <c r="O130" s="2" t="s">
        <v>2</v>
      </c>
      <c r="P130" s="2" t="s">
        <v>278</v>
      </c>
      <c r="Q130" s="50" t="s">
        <v>273</v>
      </c>
      <c r="R130" s="3" t="s">
        <v>273</v>
      </c>
      <c r="S130" s="44" t="s">
        <v>240</v>
      </c>
    </row>
    <row r="131" spans="1:19" ht="15" customHeight="1">
      <c r="A131" s="45">
        <v>78</v>
      </c>
      <c r="B131" s="107">
        <v>373</v>
      </c>
      <c r="C131" s="55" t="s">
        <v>127</v>
      </c>
      <c r="D131" s="56" t="s">
        <v>128</v>
      </c>
      <c r="E131" s="8" t="s">
        <v>120</v>
      </c>
      <c r="F131" s="13">
        <v>10064.63</v>
      </c>
      <c r="G131" s="13">
        <v>33160.31</v>
      </c>
      <c r="H131" s="25" t="s">
        <v>240</v>
      </c>
      <c r="I131" s="8">
        <v>1980</v>
      </c>
      <c r="J131" s="12" t="s">
        <v>240</v>
      </c>
      <c r="K131" s="9" t="s">
        <v>244</v>
      </c>
      <c r="L131" s="8" t="s">
        <v>4</v>
      </c>
      <c r="M131" s="11">
        <v>80</v>
      </c>
      <c r="N131" s="2">
        <v>2002</v>
      </c>
      <c r="O131" s="2" t="s">
        <v>2</v>
      </c>
      <c r="P131" s="2" t="s">
        <v>3</v>
      </c>
      <c r="Q131" s="3" t="s">
        <v>244</v>
      </c>
      <c r="R131" s="3" t="s">
        <v>270</v>
      </c>
      <c r="S131" s="44" t="s">
        <v>240</v>
      </c>
    </row>
    <row r="132" spans="1:19" s="44" customFormat="1" ht="15" customHeight="1">
      <c r="A132" s="46">
        <v>79</v>
      </c>
      <c r="B132" s="107">
        <v>5026</v>
      </c>
      <c r="C132" s="61" t="s">
        <v>121</v>
      </c>
      <c r="D132" s="61" t="s">
        <v>122</v>
      </c>
      <c r="E132" s="29" t="s">
        <v>120</v>
      </c>
      <c r="F132" s="37">
        <v>175.45</v>
      </c>
      <c r="G132" s="37">
        <v>578.98</v>
      </c>
      <c r="H132" s="25" t="s">
        <v>240</v>
      </c>
      <c r="I132" s="29">
        <v>2007</v>
      </c>
      <c r="J132" s="36" t="s">
        <v>240</v>
      </c>
      <c r="K132" s="9" t="s">
        <v>244</v>
      </c>
      <c r="L132" s="29" t="s">
        <v>4</v>
      </c>
      <c r="M132" s="39">
        <v>69.8</v>
      </c>
      <c r="N132" s="29">
        <v>2007</v>
      </c>
      <c r="O132" s="29" t="s">
        <v>3</v>
      </c>
      <c r="P132" s="29" t="s">
        <v>3</v>
      </c>
      <c r="Q132" s="50" t="s">
        <v>273</v>
      </c>
      <c r="R132" s="44" t="s">
        <v>273</v>
      </c>
      <c r="S132" s="44" t="s">
        <v>244</v>
      </c>
    </row>
    <row r="133" spans="1:19" ht="15" customHeight="1">
      <c r="A133" s="45">
        <v>80</v>
      </c>
      <c r="B133" s="107">
        <v>365</v>
      </c>
      <c r="C133" s="56" t="s">
        <v>130</v>
      </c>
      <c r="D133" s="56" t="s">
        <v>131</v>
      </c>
      <c r="E133" s="8" t="s">
        <v>120</v>
      </c>
      <c r="F133" s="13">
        <v>1270</v>
      </c>
      <c r="G133" s="13">
        <v>8890</v>
      </c>
      <c r="H133" s="25" t="s">
        <v>240</v>
      </c>
      <c r="I133" s="2">
        <v>2006</v>
      </c>
      <c r="J133" s="12" t="s">
        <v>240</v>
      </c>
      <c r="K133" s="9" t="s">
        <v>244</v>
      </c>
      <c r="L133" s="2" t="s">
        <v>4</v>
      </c>
      <c r="M133" s="39">
        <v>252</v>
      </c>
      <c r="N133" s="2">
        <v>2003</v>
      </c>
      <c r="O133" s="2" t="s">
        <v>3</v>
      </c>
      <c r="P133" s="2" t="s">
        <v>3</v>
      </c>
      <c r="Q133" s="3" t="s">
        <v>244</v>
      </c>
      <c r="R133" s="3" t="s">
        <v>271</v>
      </c>
      <c r="S133" s="44" t="s">
        <v>240</v>
      </c>
    </row>
    <row r="134" spans="1:19" ht="15" customHeight="1">
      <c r="A134" s="45">
        <v>81</v>
      </c>
      <c r="B134" s="107">
        <v>932</v>
      </c>
      <c r="C134" s="55" t="s">
        <v>184</v>
      </c>
      <c r="D134" s="56" t="s">
        <v>185</v>
      </c>
      <c r="E134" s="8" t="s">
        <v>120</v>
      </c>
      <c r="F134" s="13">
        <v>1385.74</v>
      </c>
      <c r="G134" s="13">
        <v>6333.91</v>
      </c>
      <c r="H134" s="25" t="s">
        <v>240</v>
      </c>
      <c r="I134" s="2" t="s">
        <v>194</v>
      </c>
      <c r="J134" s="9" t="s">
        <v>240</v>
      </c>
      <c r="K134" s="9" t="s">
        <v>244</v>
      </c>
      <c r="L134" s="2" t="s">
        <v>4</v>
      </c>
      <c r="M134" s="14">
        <v>150</v>
      </c>
      <c r="N134" s="2">
        <v>2006</v>
      </c>
      <c r="O134" s="2" t="s">
        <v>2</v>
      </c>
      <c r="P134" s="2" t="s">
        <v>3</v>
      </c>
      <c r="Q134" s="50" t="s">
        <v>273</v>
      </c>
      <c r="R134" s="3" t="s">
        <v>273</v>
      </c>
      <c r="S134" s="44" t="s">
        <v>240</v>
      </c>
    </row>
    <row r="135" spans="1:19" ht="13.5" thickBot="1">
      <c r="A135" s="45">
        <v>82</v>
      </c>
      <c r="B135" s="106">
        <v>5083</v>
      </c>
      <c r="C135" s="55" t="s">
        <v>262</v>
      </c>
      <c r="D135" s="56" t="s">
        <v>263</v>
      </c>
      <c r="E135" s="8" t="s">
        <v>120</v>
      </c>
      <c r="F135" s="13">
        <f>50*19</f>
        <v>950</v>
      </c>
      <c r="G135" s="13">
        <f>F135*4.5</f>
        <v>4275</v>
      </c>
      <c r="H135" s="25" t="s">
        <v>240</v>
      </c>
      <c r="I135" s="2" t="s">
        <v>194</v>
      </c>
      <c r="J135" s="9" t="s">
        <v>240</v>
      </c>
      <c r="K135" s="9" t="s">
        <v>244</v>
      </c>
      <c r="L135" s="2" t="s">
        <v>4</v>
      </c>
      <c r="M135" s="14">
        <v>150</v>
      </c>
      <c r="N135" s="2">
        <v>1980</v>
      </c>
      <c r="O135" s="2" t="s">
        <v>3</v>
      </c>
      <c r="P135" s="2" t="s">
        <v>3</v>
      </c>
      <c r="Q135" s="3" t="s">
        <v>244</v>
      </c>
      <c r="R135" s="7" t="s">
        <v>272</v>
      </c>
      <c r="S135" s="44" t="s">
        <v>240</v>
      </c>
    </row>
    <row r="136" spans="1:19" s="43" customFormat="1" ht="13.5" thickBot="1">
      <c r="A136" s="127" t="s">
        <v>282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30"/>
    </row>
    <row r="137" spans="1:19" s="48" customFormat="1" ht="15" customHeight="1">
      <c r="A137" s="46">
        <f>A135+1</f>
        <v>83</v>
      </c>
      <c r="B137" s="106">
        <v>237</v>
      </c>
      <c r="C137" s="62" t="s">
        <v>123</v>
      </c>
      <c r="D137" s="62" t="s">
        <v>124</v>
      </c>
      <c r="E137" s="40" t="s">
        <v>68</v>
      </c>
      <c r="F137" s="41">
        <f>14*8</f>
        <v>112</v>
      </c>
      <c r="G137" s="41">
        <f>F137*5.12</f>
        <v>573.44</v>
      </c>
      <c r="H137" s="25" t="s">
        <v>240</v>
      </c>
      <c r="I137" s="40" t="s">
        <v>194</v>
      </c>
      <c r="J137" s="38" t="s">
        <v>244</v>
      </c>
      <c r="K137" s="9" t="s">
        <v>244</v>
      </c>
      <c r="L137" s="40" t="s">
        <v>227</v>
      </c>
      <c r="M137" s="42" t="s">
        <v>243</v>
      </c>
      <c r="N137" s="40">
        <v>2000</v>
      </c>
      <c r="O137" s="40" t="s">
        <v>3</v>
      </c>
      <c r="P137" s="40" t="s">
        <v>279</v>
      </c>
      <c r="Q137" s="50" t="s">
        <v>273</v>
      </c>
      <c r="R137" s="3" t="s">
        <v>273</v>
      </c>
      <c r="S137" s="44" t="s">
        <v>240</v>
      </c>
    </row>
    <row r="138" spans="1:19" ht="15" customHeight="1">
      <c r="A138" s="45">
        <f aca="true" t="shared" si="1" ref="A138:A167">1+A137</f>
        <v>84</v>
      </c>
      <c r="B138" s="107">
        <v>3520</v>
      </c>
      <c r="C138" s="55" t="s">
        <v>197</v>
      </c>
      <c r="D138" s="55" t="s">
        <v>69</v>
      </c>
      <c r="E138" s="8" t="s">
        <v>68</v>
      </c>
      <c r="F138" s="10">
        <v>966.1</v>
      </c>
      <c r="G138" s="10">
        <v>3888.55</v>
      </c>
      <c r="H138" s="25" t="s">
        <v>240</v>
      </c>
      <c r="I138" s="15" t="s">
        <v>212</v>
      </c>
      <c r="J138" s="9" t="s">
        <v>244</v>
      </c>
      <c r="K138" s="9" t="s">
        <v>244</v>
      </c>
      <c r="L138" s="8" t="s">
        <v>4</v>
      </c>
      <c r="M138" s="11">
        <v>113</v>
      </c>
      <c r="N138" s="2">
        <v>2004</v>
      </c>
      <c r="O138" s="2" t="s">
        <v>2</v>
      </c>
      <c r="P138" s="2" t="s">
        <v>278</v>
      </c>
      <c r="Q138" s="50" t="s">
        <v>273</v>
      </c>
      <c r="R138" s="3" t="s">
        <v>271</v>
      </c>
      <c r="S138" s="44" t="s">
        <v>240</v>
      </c>
    </row>
    <row r="139" spans="1:19" ht="15" customHeight="1">
      <c r="A139" s="45">
        <f>1+A138</f>
        <v>85</v>
      </c>
      <c r="B139" s="107">
        <v>2383</v>
      </c>
      <c r="C139" s="55" t="s">
        <v>132</v>
      </c>
      <c r="D139" s="55" t="s">
        <v>206</v>
      </c>
      <c r="E139" s="8" t="s">
        <v>68</v>
      </c>
      <c r="F139" s="10">
        <v>338.98</v>
      </c>
      <c r="G139" s="10">
        <v>1186.43</v>
      </c>
      <c r="H139" s="25" t="s">
        <v>240</v>
      </c>
      <c r="I139" s="2">
        <v>1987</v>
      </c>
      <c r="J139" s="9" t="s">
        <v>244</v>
      </c>
      <c r="K139" s="9" t="s">
        <v>244</v>
      </c>
      <c r="L139" s="8" t="s">
        <v>4</v>
      </c>
      <c r="M139" s="11">
        <v>30.2</v>
      </c>
      <c r="N139" s="2" t="s">
        <v>216</v>
      </c>
      <c r="O139" s="2" t="s">
        <v>3</v>
      </c>
      <c r="P139" s="2" t="s">
        <v>3</v>
      </c>
      <c r="Q139" s="50" t="s">
        <v>273</v>
      </c>
      <c r="R139" s="3" t="s">
        <v>273</v>
      </c>
      <c r="S139" s="44" t="s">
        <v>240</v>
      </c>
    </row>
    <row r="140" spans="1:19" ht="15" customHeight="1">
      <c r="A140" s="45">
        <f>1+A139</f>
        <v>86</v>
      </c>
      <c r="B140" s="107">
        <v>2538</v>
      </c>
      <c r="C140" s="55" t="s">
        <v>133</v>
      </c>
      <c r="D140" s="55" t="s">
        <v>134</v>
      </c>
      <c r="E140" s="8" t="s">
        <v>68</v>
      </c>
      <c r="F140" s="10">
        <v>569.08</v>
      </c>
      <c r="G140" s="10">
        <v>1718.62</v>
      </c>
      <c r="H140" s="25" t="s">
        <v>240</v>
      </c>
      <c r="I140" s="8">
        <v>1962</v>
      </c>
      <c r="J140" s="12" t="s">
        <v>240</v>
      </c>
      <c r="K140" s="9" t="s">
        <v>244</v>
      </c>
      <c r="L140" s="8" t="s">
        <v>4</v>
      </c>
      <c r="M140" s="11">
        <v>31</v>
      </c>
      <c r="N140" s="2" t="s">
        <v>216</v>
      </c>
      <c r="O140" s="2" t="s">
        <v>3</v>
      </c>
      <c r="P140" s="2" t="s">
        <v>3</v>
      </c>
      <c r="Q140" s="50" t="s">
        <v>273</v>
      </c>
      <c r="R140" s="3" t="s">
        <v>273</v>
      </c>
      <c r="S140" s="44" t="s">
        <v>244</v>
      </c>
    </row>
    <row r="141" spans="1:19" ht="15" customHeight="1">
      <c r="A141" s="45">
        <f t="shared" si="1"/>
        <v>87</v>
      </c>
      <c r="B141" s="107" t="s">
        <v>249</v>
      </c>
      <c r="C141" s="56" t="s">
        <v>135</v>
      </c>
      <c r="D141" s="56" t="s">
        <v>136</v>
      </c>
      <c r="E141" s="2" t="s">
        <v>68</v>
      </c>
      <c r="F141" s="13">
        <v>125</v>
      </c>
      <c r="G141" s="13">
        <f>3*F141</f>
        <v>375</v>
      </c>
      <c r="H141" s="25" t="s">
        <v>240</v>
      </c>
      <c r="I141" s="2">
        <v>1970</v>
      </c>
      <c r="J141" s="12" t="s">
        <v>240</v>
      </c>
      <c r="K141" s="9" t="s">
        <v>244</v>
      </c>
      <c r="L141" s="2" t="s">
        <v>4</v>
      </c>
      <c r="M141" s="14">
        <v>34.9</v>
      </c>
      <c r="N141" s="2" t="s">
        <v>216</v>
      </c>
      <c r="O141" s="2" t="s">
        <v>3</v>
      </c>
      <c r="P141" s="2" t="s">
        <v>3</v>
      </c>
      <c r="Q141" s="50" t="s">
        <v>273</v>
      </c>
      <c r="R141" s="3" t="s">
        <v>273</v>
      </c>
      <c r="S141" s="44" t="s">
        <v>244</v>
      </c>
    </row>
    <row r="142" spans="1:19" ht="15" customHeight="1">
      <c r="A142" s="45">
        <v>88</v>
      </c>
      <c r="B142" s="107">
        <v>2287</v>
      </c>
      <c r="C142" s="55" t="s">
        <v>137</v>
      </c>
      <c r="D142" s="55" t="s">
        <v>138</v>
      </c>
      <c r="E142" s="8" t="s">
        <v>68</v>
      </c>
      <c r="F142" s="10">
        <v>3408.63</v>
      </c>
      <c r="G142" s="10">
        <v>11116.91</v>
      </c>
      <c r="H142" s="25" t="s">
        <v>240</v>
      </c>
      <c r="I142" s="2" t="s">
        <v>194</v>
      </c>
      <c r="J142" s="9" t="s">
        <v>244</v>
      </c>
      <c r="K142" s="9" t="s">
        <v>244</v>
      </c>
      <c r="L142" s="8" t="s">
        <v>4</v>
      </c>
      <c r="M142" s="11">
        <v>291</v>
      </c>
      <c r="N142" s="2" t="s">
        <v>216</v>
      </c>
      <c r="O142" s="2" t="s">
        <v>3</v>
      </c>
      <c r="P142" s="2" t="s">
        <v>278</v>
      </c>
      <c r="Q142" s="3" t="s">
        <v>244</v>
      </c>
      <c r="R142" s="3" t="s">
        <v>270</v>
      </c>
      <c r="S142" s="44" t="s">
        <v>240</v>
      </c>
    </row>
    <row r="143" spans="1:19" ht="15" customHeight="1">
      <c r="A143" s="45">
        <f t="shared" si="1"/>
        <v>89</v>
      </c>
      <c r="B143" s="107">
        <v>241</v>
      </c>
      <c r="C143" s="55" t="s">
        <v>139</v>
      </c>
      <c r="D143" s="55" t="s">
        <v>140</v>
      </c>
      <c r="E143" s="8" t="s">
        <v>68</v>
      </c>
      <c r="F143" s="10">
        <v>3101.13</v>
      </c>
      <c r="G143" s="10">
        <v>13103.86</v>
      </c>
      <c r="H143" s="25" t="s">
        <v>240</v>
      </c>
      <c r="I143" s="2" t="s">
        <v>194</v>
      </c>
      <c r="J143" s="9" t="s">
        <v>244</v>
      </c>
      <c r="K143" s="9" t="s">
        <v>244</v>
      </c>
      <c r="L143" s="8" t="s">
        <v>4</v>
      </c>
      <c r="M143" s="11">
        <v>432</v>
      </c>
      <c r="N143" s="2">
        <v>1998</v>
      </c>
      <c r="O143" s="2" t="s">
        <v>2</v>
      </c>
      <c r="P143" s="2" t="s">
        <v>278</v>
      </c>
      <c r="Q143" s="3" t="s">
        <v>240</v>
      </c>
      <c r="R143" s="3" t="s">
        <v>270</v>
      </c>
      <c r="S143" s="44" t="s">
        <v>240</v>
      </c>
    </row>
    <row r="144" spans="1:19" ht="15" customHeight="1">
      <c r="A144" s="45">
        <f t="shared" si="1"/>
        <v>90</v>
      </c>
      <c r="B144" s="107">
        <v>5065</v>
      </c>
      <c r="C144" s="55" t="s">
        <v>141</v>
      </c>
      <c r="D144" s="55" t="s">
        <v>208</v>
      </c>
      <c r="E144" s="8" t="s">
        <v>68</v>
      </c>
      <c r="F144" s="13">
        <v>906.76</v>
      </c>
      <c r="G144" s="13">
        <v>3345.97</v>
      </c>
      <c r="H144" s="25" t="s">
        <v>244</v>
      </c>
      <c r="I144" s="2" t="s">
        <v>194</v>
      </c>
      <c r="J144" s="9" t="s">
        <v>244</v>
      </c>
      <c r="K144" s="9" t="s">
        <v>244</v>
      </c>
      <c r="L144" s="8" t="s">
        <v>4</v>
      </c>
      <c r="M144" s="11">
        <v>174</v>
      </c>
      <c r="N144" s="2" t="s">
        <v>216</v>
      </c>
      <c r="O144" s="2" t="s">
        <v>3</v>
      </c>
      <c r="P144" s="2" t="s">
        <v>278</v>
      </c>
      <c r="Q144" s="3" t="s">
        <v>244</v>
      </c>
      <c r="R144" s="3" t="s">
        <v>272</v>
      </c>
      <c r="S144" s="44" t="s">
        <v>240</v>
      </c>
    </row>
    <row r="145" spans="1:19" ht="15" customHeight="1">
      <c r="A145" s="45">
        <f t="shared" si="1"/>
        <v>91</v>
      </c>
      <c r="B145" s="107">
        <v>386</v>
      </c>
      <c r="C145" s="55" t="s">
        <v>142</v>
      </c>
      <c r="D145" s="55" t="s">
        <v>143</v>
      </c>
      <c r="E145" s="8" t="s">
        <v>68</v>
      </c>
      <c r="F145" s="10">
        <v>5381.68</v>
      </c>
      <c r="G145" s="10">
        <v>24544.81</v>
      </c>
      <c r="H145" s="25" t="s">
        <v>240</v>
      </c>
      <c r="I145" s="2" t="s">
        <v>194</v>
      </c>
      <c r="J145" s="9" t="s">
        <v>244</v>
      </c>
      <c r="K145" s="9" t="s">
        <v>244</v>
      </c>
      <c r="L145" s="8" t="s">
        <v>4</v>
      </c>
      <c r="M145" s="11">
        <v>958</v>
      </c>
      <c r="N145" s="2" t="s">
        <v>216</v>
      </c>
      <c r="O145" s="2" t="s">
        <v>3</v>
      </c>
      <c r="P145" s="2" t="s">
        <v>277</v>
      </c>
      <c r="Q145" s="3" t="s">
        <v>244</v>
      </c>
      <c r="R145" s="3" t="s">
        <v>269</v>
      </c>
      <c r="S145" s="44" t="s">
        <v>240</v>
      </c>
    </row>
    <row r="146" spans="1:19" ht="15" customHeight="1">
      <c r="A146" s="45">
        <f t="shared" si="1"/>
        <v>92</v>
      </c>
      <c r="B146" s="107">
        <v>287</v>
      </c>
      <c r="C146" s="55" t="s">
        <v>144</v>
      </c>
      <c r="D146" s="55" t="s">
        <v>145</v>
      </c>
      <c r="E146" s="8" t="s">
        <v>68</v>
      </c>
      <c r="F146" s="10">
        <v>25367.26</v>
      </c>
      <c r="G146" s="10">
        <v>60880.74</v>
      </c>
      <c r="H146" s="25" t="s">
        <v>240</v>
      </c>
      <c r="I146" s="8">
        <v>1987</v>
      </c>
      <c r="J146" s="9" t="s">
        <v>244</v>
      </c>
      <c r="K146" s="9" t="s">
        <v>244</v>
      </c>
      <c r="L146" s="8" t="s">
        <v>4</v>
      </c>
      <c r="M146" s="11">
        <v>1221</v>
      </c>
      <c r="N146" s="2" t="s">
        <v>216</v>
      </c>
      <c r="O146" s="2" t="s">
        <v>2</v>
      </c>
      <c r="P146" s="2" t="s">
        <v>277</v>
      </c>
      <c r="Q146" s="3" t="s">
        <v>244</v>
      </c>
      <c r="R146" s="3" t="s">
        <v>272</v>
      </c>
      <c r="S146" s="44" t="s">
        <v>240</v>
      </c>
    </row>
    <row r="147" spans="1:19" ht="15" customHeight="1">
      <c r="A147" s="45">
        <f t="shared" si="1"/>
        <v>93</v>
      </c>
      <c r="B147" s="107">
        <v>154</v>
      </c>
      <c r="C147" s="55" t="s">
        <v>219</v>
      </c>
      <c r="D147" s="55" t="s">
        <v>147</v>
      </c>
      <c r="E147" s="8" t="s">
        <v>68</v>
      </c>
      <c r="F147" s="10">
        <v>974.52</v>
      </c>
      <c r="G147" s="10">
        <v>3167.19</v>
      </c>
      <c r="H147" s="25" t="s">
        <v>240</v>
      </c>
      <c r="I147" s="8">
        <v>1979</v>
      </c>
      <c r="J147" s="9" t="s">
        <v>244</v>
      </c>
      <c r="K147" s="9" t="s">
        <v>244</v>
      </c>
      <c r="L147" s="8" t="s">
        <v>4</v>
      </c>
      <c r="M147" s="11">
        <v>81</v>
      </c>
      <c r="N147" s="2" t="s">
        <v>216</v>
      </c>
      <c r="O147" s="2" t="s">
        <v>3</v>
      </c>
      <c r="P147" s="2" t="s">
        <v>3</v>
      </c>
      <c r="Q147" s="50" t="s">
        <v>273</v>
      </c>
      <c r="R147" s="3" t="s">
        <v>269</v>
      </c>
      <c r="S147" s="44" t="s">
        <v>240</v>
      </c>
    </row>
    <row r="148" spans="1:19" ht="15" customHeight="1">
      <c r="A148" s="45">
        <f t="shared" si="1"/>
        <v>94</v>
      </c>
      <c r="B148" s="107">
        <v>2888</v>
      </c>
      <c r="C148" s="55" t="s">
        <v>148</v>
      </c>
      <c r="D148" s="55" t="s">
        <v>149</v>
      </c>
      <c r="E148" s="8" t="s">
        <v>68</v>
      </c>
      <c r="F148" s="10">
        <v>1679.24</v>
      </c>
      <c r="G148" s="10">
        <v>4854.01</v>
      </c>
      <c r="H148" s="25" t="s">
        <v>240</v>
      </c>
      <c r="I148" s="8" t="s">
        <v>194</v>
      </c>
      <c r="J148" s="9" t="s">
        <v>244</v>
      </c>
      <c r="K148" s="9" t="s">
        <v>244</v>
      </c>
      <c r="L148" s="8" t="s">
        <v>4</v>
      </c>
      <c r="M148" s="11">
        <v>79</v>
      </c>
      <c r="N148" s="2">
        <v>2007</v>
      </c>
      <c r="O148" s="2" t="s">
        <v>2</v>
      </c>
      <c r="P148" s="2" t="s">
        <v>3</v>
      </c>
      <c r="Q148" s="50" t="s">
        <v>273</v>
      </c>
      <c r="R148" s="3" t="s">
        <v>270</v>
      </c>
      <c r="S148" s="44" t="s">
        <v>240</v>
      </c>
    </row>
    <row r="149" spans="1:19" ht="15" customHeight="1">
      <c r="A149" s="45">
        <v>95</v>
      </c>
      <c r="B149" s="107">
        <v>4793</v>
      </c>
      <c r="C149" s="52" t="s">
        <v>260</v>
      </c>
      <c r="D149" s="52" t="s">
        <v>261</v>
      </c>
      <c r="E149" s="8" t="s">
        <v>68</v>
      </c>
      <c r="F149" s="13">
        <v>88.5</v>
      </c>
      <c r="G149" s="13">
        <v>292.2</v>
      </c>
      <c r="H149" s="25" t="s">
        <v>240</v>
      </c>
      <c r="I149" s="2" t="s">
        <v>194</v>
      </c>
      <c r="J149" s="12" t="s">
        <v>244</v>
      </c>
      <c r="K149" s="9" t="s">
        <v>244</v>
      </c>
      <c r="L149" s="8" t="s">
        <v>4</v>
      </c>
      <c r="M149" s="11">
        <v>24</v>
      </c>
      <c r="N149" s="2">
        <v>2007</v>
      </c>
      <c r="O149" s="2" t="s">
        <v>3</v>
      </c>
      <c r="P149" s="2" t="s">
        <v>3</v>
      </c>
      <c r="Q149" s="50" t="s">
        <v>273</v>
      </c>
      <c r="R149" s="3" t="s">
        <v>273</v>
      </c>
      <c r="S149" s="44" t="s">
        <v>240</v>
      </c>
    </row>
    <row r="150" spans="1:19" ht="15" customHeight="1">
      <c r="A150" s="45">
        <v>96</v>
      </c>
      <c r="B150" s="107">
        <v>539</v>
      </c>
      <c r="C150" s="55" t="s">
        <v>152</v>
      </c>
      <c r="D150" s="55" t="s">
        <v>153</v>
      </c>
      <c r="E150" s="8" t="s">
        <v>68</v>
      </c>
      <c r="F150" s="10">
        <v>597.578</v>
      </c>
      <c r="G150" s="10">
        <v>1703.07</v>
      </c>
      <c r="H150" s="25" t="s">
        <v>240</v>
      </c>
      <c r="I150" s="8">
        <v>1995</v>
      </c>
      <c r="J150" s="9" t="s">
        <v>244</v>
      </c>
      <c r="K150" s="9" t="s">
        <v>244</v>
      </c>
      <c r="L150" s="8" t="s">
        <v>4</v>
      </c>
      <c r="M150" s="11">
        <v>94</v>
      </c>
      <c r="N150" s="2">
        <v>2005</v>
      </c>
      <c r="O150" s="2" t="s">
        <v>2</v>
      </c>
      <c r="P150" s="2" t="s">
        <v>278</v>
      </c>
      <c r="Q150" s="50" t="s">
        <v>273</v>
      </c>
      <c r="R150" s="3" t="s">
        <v>271</v>
      </c>
      <c r="S150" s="44" t="s">
        <v>240</v>
      </c>
    </row>
    <row r="151" spans="1:19" s="1" customFormat="1" ht="15" customHeight="1">
      <c r="A151" s="140">
        <v>97</v>
      </c>
      <c r="B151" s="107">
        <v>3388</v>
      </c>
      <c r="C151" s="56" t="s">
        <v>154</v>
      </c>
      <c r="D151" s="56" t="s">
        <v>155</v>
      </c>
      <c r="E151" s="2" t="s">
        <v>68</v>
      </c>
      <c r="F151" s="13">
        <v>871.69</v>
      </c>
      <c r="G151" s="13">
        <v>2615</v>
      </c>
      <c r="H151" s="25" t="s">
        <v>240</v>
      </c>
      <c r="I151" s="2">
        <v>2000</v>
      </c>
      <c r="J151" s="12" t="s">
        <v>240</v>
      </c>
      <c r="K151" s="9" t="s">
        <v>244</v>
      </c>
      <c r="L151" s="2" t="s">
        <v>4</v>
      </c>
      <c r="M151" s="11">
        <f>24*3</f>
        <v>72</v>
      </c>
      <c r="N151" s="2">
        <v>2000</v>
      </c>
      <c r="O151" s="2" t="s">
        <v>3</v>
      </c>
      <c r="P151" s="2" t="s">
        <v>278</v>
      </c>
      <c r="Q151" s="50" t="s">
        <v>273</v>
      </c>
      <c r="R151" s="3" t="s">
        <v>273</v>
      </c>
      <c r="S151" s="44" t="s">
        <v>240</v>
      </c>
    </row>
    <row r="152" spans="1:19" s="1" customFormat="1" ht="15" customHeight="1">
      <c r="A152" s="108"/>
      <c r="B152" s="107">
        <v>3521</v>
      </c>
      <c r="C152" s="56" t="s">
        <v>266</v>
      </c>
      <c r="D152" s="56" t="s">
        <v>158</v>
      </c>
      <c r="E152" s="2" t="s">
        <v>68</v>
      </c>
      <c r="F152" s="13">
        <v>336.54</v>
      </c>
      <c r="G152" s="13">
        <v>1008</v>
      </c>
      <c r="H152" s="25" t="s">
        <v>240</v>
      </c>
      <c r="I152" s="2" t="s">
        <v>194</v>
      </c>
      <c r="J152" s="12" t="s">
        <v>240</v>
      </c>
      <c r="K152" s="9" t="s">
        <v>244</v>
      </c>
      <c r="L152" s="2" t="s">
        <v>4</v>
      </c>
      <c r="M152" s="11">
        <f>24*2</f>
        <v>48</v>
      </c>
      <c r="N152" s="2" t="s">
        <v>216</v>
      </c>
      <c r="O152" s="2" t="s">
        <v>3</v>
      </c>
      <c r="P152" s="2" t="s">
        <v>278</v>
      </c>
      <c r="Q152" s="50" t="s">
        <v>273</v>
      </c>
      <c r="R152" s="3" t="s">
        <v>273</v>
      </c>
      <c r="S152" s="44" t="s">
        <v>240</v>
      </c>
    </row>
    <row r="153" spans="1:19" ht="15" customHeight="1">
      <c r="A153" s="45">
        <v>98</v>
      </c>
      <c r="B153" s="107">
        <v>238</v>
      </c>
      <c r="C153" s="55" t="s">
        <v>156</v>
      </c>
      <c r="D153" s="55" t="s">
        <v>157</v>
      </c>
      <c r="E153" s="8" t="s">
        <v>68</v>
      </c>
      <c r="F153" s="10">
        <v>1515.39</v>
      </c>
      <c r="G153" s="10">
        <v>4870.94</v>
      </c>
      <c r="H153" s="25" t="s">
        <v>240</v>
      </c>
      <c r="I153" s="8">
        <v>1974</v>
      </c>
      <c r="J153" s="9" t="s">
        <v>244</v>
      </c>
      <c r="K153" s="9" t="s">
        <v>244</v>
      </c>
      <c r="L153" s="8" t="s">
        <v>4</v>
      </c>
      <c r="M153" s="11">
        <v>174</v>
      </c>
      <c r="N153" s="2" t="s">
        <v>216</v>
      </c>
      <c r="O153" s="2" t="s">
        <v>3</v>
      </c>
      <c r="P153" s="2" t="s">
        <v>278</v>
      </c>
      <c r="Q153" s="3" t="s">
        <v>244</v>
      </c>
      <c r="R153" s="3" t="s">
        <v>271</v>
      </c>
      <c r="S153" s="44" t="s">
        <v>240</v>
      </c>
    </row>
    <row r="154" spans="1:19" ht="15" customHeight="1">
      <c r="A154" s="45">
        <f t="shared" si="1"/>
        <v>99</v>
      </c>
      <c r="B154" s="107">
        <v>5062</v>
      </c>
      <c r="C154" s="55" t="s">
        <v>159</v>
      </c>
      <c r="D154" s="55" t="s">
        <v>160</v>
      </c>
      <c r="E154" s="8" t="s">
        <v>68</v>
      </c>
      <c r="F154" s="13">
        <v>1429.89</v>
      </c>
      <c r="G154" s="13">
        <v>11457.71</v>
      </c>
      <c r="H154" s="25" t="s">
        <v>244</v>
      </c>
      <c r="I154" s="2" t="s">
        <v>194</v>
      </c>
      <c r="J154" s="9" t="s">
        <v>244</v>
      </c>
      <c r="K154" s="9" t="s">
        <v>244</v>
      </c>
      <c r="L154" s="8" t="s">
        <v>4</v>
      </c>
      <c r="M154" s="11">
        <v>151</v>
      </c>
      <c r="N154" s="2" t="s">
        <v>216</v>
      </c>
      <c r="O154" s="2" t="s">
        <v>3</v>
      </c>
      <c r="P154" s="2" t="s">
        <v>278</v>
      </c>
      <c r="Q154" s="3" t="s">
        <v>244</v>
      </c>
      <c r="R154" s="3" t="s">
        <v>271</v>
      </c>
      <c r="S154" s="44" t="s">
        <v>240</v>
      </c>
    </row>
    <row r="155" spans="1:19" ht="15" customHeight="1">
      <c r="A155" s="45">
        <f t="shared" si="1"/>
        <v>100</v>
      </c>
      <c r="B155" s="107">
        <v>1616</v>
      </c>
      <c r="C155" s="55" t="s">
        <v>217</v>
      </c>
      <c r="D155" s="55" t="s">
        <v>161</v>
      </c>
      <c r="E155" s="8" t="s">
        <v>68</v>
      </c>
      <c r="F155" s="10">
        <v>2535.48</v>
      </c>
      <c r="G155" s="10">
        <v>7631.58</v>
      </c>
      <c r="H155" s="25" t="s">
        <v>240</v>
      </c>
      <c r="I155" s="2" t="s">
        <v>194</v>
      </c>
      <c r="J155" s="9" t="s">
        <v>244</v>
      </c>
      <c r="K155" s="9" t="s">
        <v>244</v>
      </c>
      <c r="L155" s="8" t="s">
        <v>4</v>
      </c>
      <c r="M155" s="11">
        <v>150</v>
      </c>
      <c r="N155" s="2" t="s">
        <v>216</v>
      </c>
      <c r="O155" s="2" t="s">
        <v>2</v>
      </c>
      <c r="P155" s="2" t="s">
        <v>278</v>
      </c>
      <c r="Q155" s="3" t="s">
        <v>244</v>
      </c>
      <c r="R155" s="3" t="s">
        <v>272</v>
      </c>
      <c r="S155" s="44" t="s">
        <v>240</v>
      </c>
    </row>
    <row r="156" spans="1:19" ht="15" customHeight="1">
      <c r="A156" s="45">
        <f t="shared" si="1"/>
        <v>101</v>
      </c>
      <c r="B156" s="107">
        <v>940</v>
      </c>
      <c r="C156" s="55" t="s">
        <v>162</v>
      </c>
      <c r="D156" s="55" t="s">
        <v>163</v>
      </c>
      <c r="E156" s="8" t="s">
        <v>68</v>
      </c>
      <c r="F156" s="10">
        <v>752.9</v>
      </c>
      <c r="G156" s="10">
        <v>2371.63</v>
      </c>
      <c r="H156" s="25" t="s">
        <v>240</v>
      </c>
      <c r="I156" s="8">
        <v>2001</v>
      </c>
      <c r="J156" s="9" t="s">
        <v>240</v>
      </c>
      <c r="K156" s="9" t="s">
        <v>244</v>
      </c>
      <c r="L156" s="8" t="s">
        <v>4</v>
      </c>
      <c r="M156" s="11">
        <v>81</v>
      </c>
      <c r="N156" s="2">
        <v>2001</v>
      </c>
      <c r="O156" s="2" t="s">
        <v>3</v>
      </c>
      <c r="P156" s="2" t="s">
        <v>278</v>
      </c>
      <c r="Q156" s="50" t="s">
        <v>273</v>
      </c>
      <c r="R156" s="3" t="s">
        <v>270</v>
      </c>
      <c r="S156" s="44" t="s">
        <v>240</v>
      </c>
    </row>
    <row r="157" spans="1:19" ht="15" customHeight="1">
      <c r="A157" s="45">
        <f t="shared" si="1"/>
        <v>102</v>
      </c>
      <c r="B157" s="107">
        <v>5064</v>
      </c>
      <c r="C157" s="55" t="s">
        <v>209</v>
      </c>
      <c r="D157" s="55" t="s">
        <v>164</v>
      </c>
      <c r="E157" s="8" t="s">
        <v>68</v>
      </c>
      <c r="F157" s="13">
        <v>59.4</v>
      </c>
      <c r="G157" s="13">
        <v>196</v>
      </c>
      <c r="H157" s="25" t="s">
        <v>240</v>
      </c>
      <c r="I157" s="2" t="s">
        <v>194</v>
      </c>
      <c r="J157" s="9" t="s">
        <v>240</v>
      </c>
      <c r="K157" s="9" t="s">
        <v>244</v>
      </c>
      <c r="L157" s="8" t="s">
        <v>4</v>
      </c>
      <c r="M157" s="11">
        <v>29</v>
      </c>
      <c r="N157" s="2">
        <v>2002</v>
      </c>
      <c r="O157" s="2" t="s">
        <v>3</v>
      </c>
      <c r="P157" s="2" t="s">
        <v>277</v>
      </c>
      <c r="Q157" s="50" t="s">
        <v>273</v>
      </c>
      <c r="R157" s="3" t="s">
        <v>273</v>
      </c>
      <c r="S157" s="44" t="s">
        <v>244</v>
      </c>
    </row>
    <row r="158" spans="1:19" s="49" customFormat="1" ht="15" customHeight="1">
      <c r="A158" s="45">
        <f>1+A157</f>
        <v>103</v>
      </c>
      <c r="B158" s="107">
        <v>3518</v>
      </c>
      <c r="C158" s="63" t="s">
        <v>165</v>
      </c>
      <c r="D158" s="63" t="s">
        <v>166</v>
      </c>
      <c r="E158" s="19" t="s">
        <v>68</v>
      </c>
      <c r="F158" s="20">
        <v>407.83</v>
      </c>
      <c r="G158" s="20">
        <v>1345.83</v>
      </c>
      <c r="H158" s="25" t="s">
        <v>240</v>
      </c>
      <c r="I158" s="19" t="s">
        <v>216</v>
      </c>
      <c r="J158" s="18" t="s">
        <v>244</v>
      </c>
      <c r="K158" s="9" t="s">
        <v>244</v>
      </c>
      <c r="L158" s="19" t="s">
        <v>227</v>
      </c>
      <c r="M158" s="21" t="s">
        <v>243</v>
      </c>
      <c r="N158" s="19">
        <v>2005</v>
      </c>
      <c r="O158" s="19" t="s">
        <v>3</v>
      </c>
      <c r="P158" s="19" t="s">
        <v>279</v>
      </c>
      <c r="Q158" s="50" t="s">
        <v>273</v>
      </c>
      <c r="R158" s="3" t="s">
        <v>273</v>
      </c>
      <c r="S158" s="44" t="s">
        <v>240</v>
      </c>
    </row>
    <row r="159" spans="1:19" ht="15" customHeight="1">
      <c r="A159" s="45">
        <f t="shared" si="1"/>
        <v>104</v>
      </c>
      <c r="B159" s="107">
        <v>5059</v>
      </c>
      <c r="C159" s="55" t="s">
        <v>169</v>
      </c>
      <c r="D159" s="55" t="s">
        <v>170</v>
      </c>
      <c r="E159" s="8" t="s">
        <v>68</v>
      </c>
      <c r="F159" s="13">
        <v>471.68</v>
      </c>
      <c r="G159" s="13">
        <v>1650.88</v>
      </c>
      <c r="H159" s="25" t="s">
        <v>244</v>
      </c>
      <c r="I159" s="2" t="s">
        <v>194</v>
      </c>
      <c r="J159" s="9" t="s">
        <v>244</v>
      </c>
      <c r="K159" s="9" t="s">
        <v>240</v>
      </c>
      <c r="L159" s="8" t="s">
        <v>4</v>
      </c>
      <c r="M159" s="11">
        <v>178</v>
      </c>
      <c r="N159" s="2" t="s">
        <v>216</v>
      </c>
      <c r="O159" s="2" t="s">
        <v>3</v>
      </c>
      <c r="P159" s="2" t="s">
        <v>3</v>
      </c>
      <c r="Q159" s="3" t="s">
        <v>244</v>
      </c>
      <c r="R159" s="3" t="s">
        <v>269</v>
      </c>
      <c r="S159" s="44" t="s">
        <v>240</v>
      </c>
    </row>
    <row r="160" spans="1:19" ht="15" customHeight="1">
      <c r="A160" s="45">
        <v>105</v>
      </c>
      <c r="B160" s="107">
        <v>5058</v>
      </c>
      <c r="C160" s="55" t="s">
        <v>171</v>
      </c>
      <c r="D160" s="55" t="s">
        <v>172</v>
      </c>
      <c r="E160" s="8" t="s">
        <v>68</v>
      </c>
      <c r="F160" s="13">
        <v>153.51</v>
      </c>
      <c r="G160" s="13">
        <v>505.04</v>
      </c>
      <c r="H160" s="25" t="s">
        <v>244</v>
      </c>
      <c r="I160" s="2" t="s">
        <v>194</v>
      </c>
      <c r="J160" s="9" t="s">
        <v>240</v>
      </c>
      <c r="K160" s="9" t="s">
        <v>244</v>
      </c>
      <c r="L160" s="8" t="s">
        <v>4</v>
      </c>
      <c r="M160" s="11">
        <v>35</v>
      </c>
      <c r="N160" s="2" t="s">
        <v>216</v>
      </c>
      <c r="O160" s="2" t="s">
        <v>3</v>
      </c>
      <c r="P160" s="2" t="s">
        <v>3</v>
      </c>
      <c r="Q160" s="50" t="s">
        <v>273</v>
      </c>
      <c r="R160" s="3" t="s">
        <v>273</v>
      </c>
      <c r="S160" s="44" t="s">
        <v>244</v>
      </c>
    </row>
    <row r="161" spans="1:19" s="1" customFormat="1" ht="15" customHeight="1">
      <c r="A161" s="140">
        <v>106</v>
      </c>
      <c r="B161" s="107">
        <v>161</v>
      </c>
      <c r="C161" s="56" t="s">
        <v>173</v>
      </c>
      <c r="D161" s="56" t="s">
        <v>174</v>
      </c>
      <c r="E161" s="2" t="s">
        <v>68</v>
      </c>
      <c r="F161" s="20">
        <v>430</v>
      </c>
      <c r="G161" s="20">
        <f>430*3.8</f>
        <v>1634</v>
      </c>
      <c r="H161" s="134" t="s">
        <v>240</v>
      </c>
      <c r="I161" s="134">
        <v>2000</v>
      </c>
      <c r="J161" s="137" t="s">
        <v>240</v>
      </c>
      <c r="K161" s="113" t="s">
        <v>244</v>
      </c>
      <c r="L161" s="134" t="s">
        <v>4</v>
      </c>
      <c r="M161" s="131">
        <v>570</v>
      </c>
      <c r="N161" s="134">
        <v>2006</v>
      </c>
      <c r="O161" s="134" t="s">
        <v>3</v>
      </c>
      <c r="P161" s="134" t="s">
        <v>278</v>
      </c>
      <c r="Q161" s="116" t="s">
        <v>244</v>
      </c>
      <c r="R161" s="116" t="s">
        <v>269</v>
      </c>
      <c r="S161" s="121" t="s">
        <v>240</v>
      </c>
    </row>
    <row r="162" spans="1:19" s="1" customFormat="1" ht="15" customHeight="1">
      <c r="A162" s="141"/>
      <c r="B162" s="107">
        <v>2317</v>
      </c>
      <c r="C162" s="56" t="s">
        <v>178</v>
      </c>
      <c r="D162" s="56" t="s">
        <v>174</v>
      </c>
      <c r="E162" s="2" t="s">
        <v>68</v>
      </c>
      <c r="F162" s="13">
        <f>1020+1020</f>
        <v>2040</v>
      </c>
      <c r="G162" s="20">
        <f>1020*3.5+1020*3.5</f>
        <v>7140</v>
      </c>
      <c r="H162" s="135"/>
      <c r="I162" s="135"/>
      <c r="J162" s="138"/>
      <c r="K162" s="114"/>
      <c r="L162" s="135"/>
      <c r="M162" s="132"/>
      <c r="N162" s="135"/>
      <c r="O162" s="135"/>
      <c r="P162" s="135"/>
      <c r="Q162" s="118"/>
      <c r="R162" s="118"/>
      <c r="S162" s="122"/>
    </row>
    <row r="163" spans="1:19" s="1" customFormat="1" ht="15" customHeight="1">
      <c r="A163" s="108"/>
      <c r="B163" s="3">
        <v>2331</v>
      </c>
      <c r="C163" s="57" t="s">
        <v>268</v>
      </c>
      <c r="D163" s="56" t="s">
        <v>174</v>
      </c>
      <c r="E163" s="2" t="s">
        <v>68</v>
      </c>
      <c r="F163" s="13">
        <v>723</v>
      </c>
      <c r="G163" s="20">
        <v>4405</v>
      </c>
      <c r="H163" s="136"/>
      <c r="I163" s="136"/>
      <c r="J163" s="139"/>
      <c r="K163" s="115"/>
      <c r="L163" s="136"/>
      <c r="M163" s="133"/>
      <c r="N163" s="136"/>
      <c r="O163" s="136"/>
      <c r="P163" s="136"/>
      <c r="Q163" s="119"/>
      <c r="R163" s="119"/>
      <c r="S163" s="123"/>
    </row>
    <row r="164" spans="1:19" ht="15" customHeight="1">
      <c r="A164" s="45">
        <v>107</v>
      </c>
      <c r="B164" s="107">
        <v>3032</v>
      </c>
      <c r="C164" s="56" t="s">
        <v>175</v>
      </c>
      <c r="D164" s="56" t="s">
        <v>176</v>
      </c>
      <c r="E164" s="2" t="s">
        <v>68</v>
      </c>
      <c r="F164" s="13">
        <v>3718.55</v>
      </c>
      <c r="G164" s="13">
        <v>17170.8</v>
      </c>
      <c r="H164" s="25" t="s">
        <v>240</v>
      </c>
      <c r="I164" s="2">
        <v>1997</v>
      </c>
      <c r="J164" s="12" t="s">
        <v>244</v>
      </c>
      <c r="K164" s="9" t="s">
        <v>244</v>
      </c>
      <c r="L164" s="2" t="s">
        <v>4</v>
      </c>
      <c r="M164" s="14">
        <v>400</v>
      </c>
      <c r="N164" s="2">
        <v>2010</v>
      </c>
      <c r="O164" s="2" t="s">
        <v>2</v>
      </c>
      <c r="P164" s="2" t="s">
        <v>3</v>
      </c>
      <c r="Q164" s="1" t="s">
        <v>244</v>
      </c>
      <c r="R164" s="3" t="s">
        <v>272</v>
      </c>
      <c r="S164" s="44" t="s">
        <v>240</v>
      </c>
    </row>
    <row r="165" spans="1:19" ht="15" customHeight="1">
      <c r="A165" s="45">
        <f t="shared" si="1"/>
        <v>108</v>
      </c>
      <c r="B165" s="107">
        <v>236</v>
      </c>
      <c r="C165" s="56" t="s">
        <v>177</v>
      </c>
      <c r="D165" s="56" t="s">
        <v>146</v>
      </c>
      <c r="E165" s="2" t="s">
        <v>68</v>
      </c>
      <c r="F165" s="13">
        <v>3091.43</v>
      </c>
      <c r="G165" s="13">
        <v>13911.43</v>
      </c>
      <c r="H165" s="25" t="s">
        <v>240</v>
      </c>
      <c r="I165" s="2" t="s">
        <v>194</v>
      </c>
      <c r="J165" s="12" t="s">
        <v>244</v>
      </c>
      <c r="K165" s="9" t="s">
        <v>244</v>
      </c>
      <c r="L165" s="2" t="s">
        <v>4</v>
      </c>
      <c r="M165" s="14">
        <v>107</v>
      </c>
      <c r="N165" s="2">
        <v>2009</v>
      </c>
      <c r="O165" s="2" t="s">
        <v>2</v>
      </c>
      <c r="P165" s="2" t="s">
        <v>3</v>
      </c>
      <c r="Q165" s="50" t="s">
        <v>273</v>
      </c>
      <c r="R165" s="3" t="s">
        <v>271</v>
      </c>
      <c r="S165" s="44" t="s">
        <v>240</v>
      </c>
    </row>
    <row r="166" spans="1:19" ht="15" customHeight="1">
      <c r="A166" s="45">
        <f t="shared" si="1"/>
        <v>109</v>
      </c>
      <c r="B166" s="107">
        <v>5072</v>
      </c>
      <c r="C166" s="55" t="s">
        <v>179</v>
      </c>
      <c r="D166" s="55" t="s">
        <v>180</v>
      </c>
      <c r="E166" s="8" t="s">
        <v>68</v>
      </c>
      <c r="F166" s="13">
        <v>125.63</v>
      </c>
      <c r="G166" s="13">
        <v>395.73</v>
      </c>
      <c r="H166" s="25" t="s">
        <v>244</v>
      </c>
      <c r="I166" s="2" t="s">
        <v>194</v>
      </c>
      <c r="J166" s="9" t="s">
        <v>240</v>
      </c>
      <c r="K166" s="9" t="s">
        <v>244</v>
      </c>
      <c r="L166" s="8" t="s">
        <v>4</v>
      </c>
      <c r="M166" s="11">
        <v>23</v>
      </c>
      <c r="N166" s="2" t="s">
        <v>216</v>
      </c>
      <c r="O166" s="2" t="s">
        <v>3</v>
      </c>
      <c r="P166" s="2" t="s">
        <v>278</v>
      </c>
      <c r="Q166" s="50" t="s">
        <v>273</v>
      </c>
      <c r="R166" s="3" t="s">
        <v>273</v>
      </c>
      <c r="S166" s="44" t="s">
        <v>244</v>
      </c>
    </row>
    <row r="167" spans="1:19" ht="15" customHeight="1">
      <c r="A167" s="45">
        <f t="shared" si="1"/>
        <v>110</v>
      </c>
      <c r="B167" s="107">
        <v>1338</v>
      </c>
      <c r="C167" s="57" t="s">
        <v>228</v>
      </c>
      <c r="D167" s="56" t="s">
        <v>229</v>
      </c>
      <c r="E167" s="2" t="s">
        <v>68</v>
      </c>
      <c r="F167" s="13">
        <v>5265</v>
      </c>
      <c r="G167" s="13">
        <v>18428</v>
      </c>
      <c r="H167" s="25" t="s">
        <v>240</v>
      </c>
      <c r="I167" s="18" t="s">
        <v>194</v>
      </c>
      <c r="J167" s="12" t="s">
        <v>240</v>
      </c>
      <c r="K167" s="9" t="s">
        <v>244</v>
      </c>
      <c r="L167" s="2" t="s">
        <v>4</v>
      </c>
      <c r="M167" s="14">
        <v>248</v>
      </c>
      <c r="N167" s="2">
        <v>2009</v>
      </c>
      <c r="O167" s="2" t="s">
        <v>3</v>
      </c>
      <c r="P167" s="2" t="s">
        <v>278</v>
      </c>
      <c r="Q167" s="1" t="s">
        <v>240</v>
      </c>
      <c r="R167" s="3" t="s">
        <v>272</v>
      </c>
      <c r="S167" s="44" t="s">
        <v>240</v>
      </c>
    </row>
    <row r="168" spans="1:19" ht="15" customHeight="1">
      <c r="A168" s="45">
        <f>1+A167</f>
        <v>111</v>
      </c>
      <c r="B168" s="107">
        <v>3385</v>
      </c>
      <c r="C168" s="57" t="s">
        <v>234</v>
      </c>
      <c r="D168" s="56" t="s">
        <v>241</v>
      </c>
      <c r="E168" s="2" t="s">
        <v>68</v>
      </c>
      <c r="F168" s="13">
        <v>3000</v>
      </c>
      <c r="G168" s="13">
        <v>14000</v>
      </c>
      <c r="H168" s="25" t="s">
        <v>240</v>
      </c>
      <c r="I168" s="18">
        <v>2010</v>
      </c>
      <c r="J168" s="12" t="s">
        <v>244</v>
      </c>
      <c r="K168" s="9" t="s">
        <v>244</v>
      </c>
      <c r="L168" s="2" t="s">
        <v>237</v>
      </c>
      <c r="M168" s="14">
        <v>1600</v>
      </c>
      <c r="N168" s="2">
        <v>2010</v>
      </c>
      <c r="O168" s="2" t="s">
        <v>2</v>
      </c>
      <c r="P168" s="2" t="s">
        <v>280</v>
      </c>
      <c r="Q168" s="3" t="s">
        <v>240</v>
      </c>
      <c r="R168" s="3" t="s">
        <v>272</v>
      </c>
      <c r="S168" s="44" t="s">
        <v>240</v>
      </c>
    </row>
    <row r="169" spans="1:19" ht="15" customHeight="1">
      <c r="A169" s="45">
        <f>1+A168</f>
        <v>112</v>
      </c>
      <c r="B169" s="107">
        <v>70</v>
      </c>
      <c r="C169" s="55" t="s">
        <v>232</v>
      </c>
      <c r="D169" s="56" t="s">
        <v>233</v>
      </c>
      <c r="E169" s="2" t="s">
        <v>68</v>
      </c>
      <c r="F169" s="13">
        <v>720</v>
      </c>
      <c r="G169" s="13">
        <v>2160</v>
      </c>
      <c r="H169" s="25" t="s">
        <v>240</v>
      </c>
      <c r="I169" s="18">
        <v>2010</v>
      </c>
      <c r="J169" s="12" t="s">
        <v>244</v>
      </c>
      <c r="K169" s="9" t="s">
        <v>244</v>
      </c>
      <c r="L169" s="2" t="s">
        <v>4</v>
      </c>
      <c r="M169" s="14">
        <v>55</v>
      </c>
      <c r="N169" s="2">
        <v>2010</v>
      </c>
      <c r="O169" s="2" t="s">
        <v>3</v>
      </c>
      <c r="P169" s="2" t="s">
        <v>277</v>
      </c>
      <c r="Q169" s="50" t="s">
        <v>273</v>
      </c>
      <c r="R169" s="3" t="s">
        <v>273</v>
      </c>
      <c r="S169" s="44" t="s">
        <v>240</v>
      </c>
    </row>
    <row r="170" spans="1:19" ht="15" customHeight="1">
      <c r="A170" s="45">
        <f>1+A169</f>
        <v>113</v>
      </c>
      <c r="B170" s="3">
        <v>5086</v>
      </c>
      <c r="C170" s="55" t="s">
        <v>236</v>
      </c>
      <c r="D170" s="56" t="s">
        <v>235</v>
      </c>
      <c r="E170" s="2" t="s">
        <v>68</v>
      </c>
      <c r="F170" s="13">
        <v>3200</v>
      </c>
      <c r="G170" s="13">
        <v>9600</v>
      </c>
      <c r="H170" s="25" t="s">
        <v>244</v>
      </c>
      <c r="I170" s="18">
        <v>1970</v>
      </c>
      <c r="J170" s="12" t="s">
        <v>244</v>
      </c>
      <c r="K170" s="9" t="s">
        <v>244</v>
      </c>
      <c r="L170" s="2" t="s">
        <v>227</v>
      </c>
      <c r="M170" s="14" t="s">
        <v>243</v>
      </c>
      <c r="N170" s="2">
        <v>2008</v>
      </c>
      <c r="O170" s="2" t="s">
        <v>3</v>
      </c>
      <c r="P170" s="2" t="s">
        <v>279</v>
      </c>
      <c r="Q170" s="50" t="s">
        <v>273</v>
      </c>
      <c r="R170" s="3" t="s">
        <v>273</v>
      </c>
      <c r="S170" s="44" t="s">
        <v>240</v>
      </c>
    </row>
    <row r="171" spans="1:19" ht="15" customHeight="1">
      <c r="A171" s="45">
        <v>114</v>
      </c>
      <c r="B171" s="3">
        <v>3135</v>
      </c>
      <c r="C171" s="55" t="s">
        <v>230</v>
      </c>
      <c r="D171" s="56" t="s">
        <v>213</v>
      </c>
      <c r="E171" s="2" t="s">
        <v>68</v>
      </c>
      <c r="F171" s="23">
        <v>4603.73</v>
      </c>
      <c r="G171" s="24">
        <v>19306.59</v>
      </c>
      <c r="H171" s="25" t="s">
        <v>240</v>
      </c>
      <c r="I171" s="18" t="s">
        <v>194</v>
      </c>
      <c r="J171" s="22" t="s">
        <v>244</v>
      </c>
      <c r="K171" s="9" t="s">
        <v>244</v>
      </c>
      <c r="L171" s="2" t="s">
        <v>4</v>
      </c>
      <c r="M171" s="14">
        <v>650</v>
      </c>
      <c r="N171" s="19" t="s">
        <v>216</v>
      </c>
      <c r="O171" s="18" t="s">
        <v>3</v>
      </c>
      <c r="P171" s="18" t="s">
        <v>3</v>
      </c>
      <c r="Q171" s="1" t="s">
        <v>244</v>
      </c>
      <c r="R171" s="3" t="s">
        <v>272</v>
      </c>
      <c r="S171" s="44" t="s">
        <v>240</v>
      </c>
    </row>
    <row r="172" spans="1:19" s="30" customFormat="1" ht="15" customHeight="1">
      <c r="A172" s="45">
        <v>115</v>
      </c>
      <c r="B172" s="1">
        <v>2859</v>
      </c>
      <c r="C172" s="56" t="s">
        <v>267</v>
      </c>
      <c r="D172" s="53" t="s">
        <v>274</v>
      </c>
      <c r="E172" s="2" t="s">
        <v>68</v>
      </c>
      <c r="F172" s="23">
        <v>753</v>
      </c>
      <c r="G172" s="24">
        <v>2927</v>
      </c>
      <c r="H172" s="8" t="s">
        <v>240</v>
      </c>
      <c r="I172" s="18">
        <v>2012</v>
      </c>
      <c r="J172" s="22" t="s">
        <v>244</v>
      </c>
      <c r="K172" s="9" t="s">
        <v>244</v>
      </c>
      <c r="L172" s="2" t="s">
        <v>4</v>
      </c>
      <c r="M172" s="14">
        <v>762</v>
      </c>
      <c r="N172" s="19">
        <v>2012</v>
      </c>
      <c r="O172" s="18" t="s">
        <v>3</v>
      </c>
      <c r="P172" s="18" t="s">
        <v>277</v>
      </c>
      <c r="Q172" s="1" t="s">
        <v>240</v>
      </c>
      <c r="R172" s="1" t="s">
        <v>271</v>
      </c>
      <c r="S172" s="3" t="s">
        <v>244</v>
      </c>
    </row>
    <row r="173" spans="1:19" s="30" customFormat="1" ht="15" customHeight="1">
      <c r="A173" s="45">
        <v>116</v>
      </c>
      <c r="B173" s="1">
        <v>812</v>
      </c>
      <c r="C173" s="56" t="s">
        <v>292</v>
      </c>
      <c r="D173" s="156" t="s">
        <v>293</v>
      </c>
      <c r="E173" s="2" t="s">
        <v>68</v>
      </c>
      <c r="F173" s="13">
        <v>800</v>
      </c>
      <c r="G173" s="13">
        <f>F173*3</f>
        <v>2400</v>
      </c>
      <c r="H173" s="8" t="s">
        <v>240</v>
      </c>
      <c r="I173" s="18">
        <v>1970</v>
      </c>
      <c r="J173" s="22" t="s">
        <v>244</v>
      </c>
      <c r="K173" s="9" t="s">
        <v>244</v>
      </c>
      <c r="L173" s="2" t="s">
        <v>294</v>
      </c>
      <c r="M173" s="14" t="s">
        <v>243</v>
      </c>
      <c r="N173" s="14" t="s">
        <v>243</v>
      </c>
      <c r="O173" s="18" t="s">
        <v>3</v>
      </c>
      <c r="P173" s="18" t="s">
        <v>294</v>
      </c>
      <c r="Q173" s="14" t="s">
        <v>243</v>
      </c>
      <c r="R173" s="14" t="s">
        <v>243</v>
      </c>
      <c r="S173" s="14" t="s">
        <v>243</v>
      </c>
    </row>
    <row r="174" spans="1:16" s="80" customFormat="1" ht="15" customHeight="1">
      <c r="A174" s="79"/>
      <c r="C174" s="81"/>
      <c r="D174" s="79"/>
      <c r="E174" s="82"/>
      <c r="F174" s="84"/>
      <c r="G174" s="85"/>
      <c r="H174" s="86"/>
      <c r="I174" s="86"/>
      <c r="J174" s="86"/>
      <c r="K174" s="83"/>
      <c r="L174" s="82"/>
      <c r="M174" s="87"/>
      <c r="N174" s="88"/>
      <c r="O174" s="86"/>
      <c r="P174" s="86"/>
    </row>
    <row r="175" spans="1:16" s="69" customFormat="1" ht="15" customHeight="1">
      <c r="A175" s="89"/>
      <c r="C175" s="70"/>
      <c r="D175" s="71"/>
      <c r="E175" s="72"/>
      <c r="F175" s="74"/>
      <c r="G175" s="75"/>
      <c r="H175" s="76"/>
      <c r="I175" s="76"/>
      <c r="J175" s="76"/>
      <c r="K175" s="73"/>
      <c r="L175" s="72"/>
      <c r="M175" s="77"/>
      <c r="N175" s="78"/>
      <c r="O175" s="76"/>
      <c r="P175" s="76"/>
    </row>
    <row r="176" spans="2:16" s="69" customFormat="1" ht="15" customHeight="1">
      <c r="B176" s="91"/>
      <c r="C176" s="90"/>
      <c r="D176" s="71"/>
      <c r="E176" s="72"/>
      <c r="F176" s="74"/>
      <c r="G176" s="75"/>
      <c r="H176" s="76"/>
      <c r="I176" s="76"/>
      <c r="J176" s="76"/>
      <c r="K176" s="73"/>
      <c r="L176" s="72"/>
      <c r="M176" s="77"/>
      <c r="N176" s="78"/>
      <c r="O176" s="76"/>
      <c r="P176" s="76"/>
    </row>
    <row r="177" spans="1:16" s="80" customFormat="1" ht="15" customHeight="1">
      <c r="A177" s="79"/>
      <c r="C177" s="81"/>
      <c r="D177" s="79"/>
      <c r="E177" s="82"/>
      <c r="F177" s="84"/>
      <c r="G177" s="85"/>
      <c r="H177" s="86"/>
      <c r="I177" s="86"/>
      <c r="J177" s="86"/>
      <c r="K177" s="83"/>
      <c r="L177" s="82"/>
      <c r="M177" s="87"/>
      <c r="N177" s="88"/>
      <c r="O177" s="86"/>
      <c r="P177" s="86"/>
    </row>
    <row r="178" spans="3:16" s="69" customFormat="1" ht="15" customHeight="1">
      <c r="C178" s="70"/>
      <c r="D178" s="71"/>
      <c r="E178" s="72"/>
      <c r="F178" s="74"/>
      <c r="G178" s="75"/>
      <c r="H178" s="76"/>
      <c r="I178" s="76"/>
      <c r="J178" s="76"/>
      <c r="K178" s="73"/>
      <c r="L178" s="72"/>
      <c r="M178" s="77"/>
      <c r="N178" s="78"/>
      <c r="O178" s="76"/>
      <c r="P178" s="76"/>
    </row>
    <row r="179" spans="1:16" s="102" customFormat="1" ht="12.75">
      <c r="A179" s="152"/>
      <c r="B179" s="152"/>
      <c r="C179" s="152"/>
      <c r="D179" s="152"/>
      <c r="E179" s="152"/>
      <c r="F179" s="152"/>
      <c r="G179" s="152"/>
      <c r="H179" s="152"/>
      <c r="I179" s="152"/>
      <c r="J179" s="98"/>
      <c r="K179" s="99"/>
      <c r="L179" s="100"/>
      <c r="M179" s="101"/>
      <c r="N179" s="103"/>
      <c r="O179" s="98"/>
      <c r="P179" s="98"/>
    </row>
    <row r="180" spans="1:16" s="69" customFormat="1" ht="15.75">
      <c r="A180" s="92"/>
      <c r="B180" s="92"/>
      <c r="C180" s="92"/>
      <c r="D180" s="92"/>
      <c r="E180" s="92"/>
      <c r="F180" s="92"/>
      <c r="G180" s="92"/>
      <c r="H180" s="92"/>
      <c r="I180" s="92"/>
      <c r="J180" s="76"/>
      <c r="K180" s="73"/>
      <c r="L180" s="72"/>
      <c r="M180" s="77"/>
      <c r="N180" s="78"/>
      <c r="O180" s="76"/>
      <c r="P180" s="76"/>
    </row>
    <row r="181" spans="1:16" s="69" customFormat="1" ht="12.75">
      <c r="A181" s="152"/>
      <c r="B181" s="152"/>
      <c r="C181" s="152"/>
      <c r="D181" s="152"/>
      <c r="E181" s="152"/>
      <c r="F181" s="152"/>
      <c r="G181" s="152"/>
      <c r="H181" s="152"/>
      <c r="I181" s="152"/>
      <c r="J181" s="76"/>
      <c r="K181" s="73"/>
      <c r="L181" s="72"/>
      <c r="M181" s="77"/>
      <c r="N181" s="78"/>
      <c r="O181" s="76"/>
      <c r="P181" s="76"/>
    </row>
    <row r="182" spans="1:16" s="102" customFormat="1" ht="12.75">
      <c r="A182" s="104"/>
      <c r="B182" s="153"/>
      <c r="C182" s="153"/>
      <c r="D182" s="153"/>
      <c r="E182" s="153"/>
      <c r="F182" s="153"/>
      <c r="G182" s="153"/>
      <c r="H182" s="153"/>
      <c r="I182" s="89"/>
      <c r="J182" s="98"/>
      <c r="K182" s="99"/>
      <c r="L182" s="100"/>
      <c r="M182" s="101"/>
      <c r="N182" s="103"/>
      <c r="O182" s="98"/>
      <c r="P182" s="98"/>
    </row>
    <row r="183" spans="1:16" s="102" customFormat="1" ht="15" customHeight="1">
      <c r="A183" s="104"/>
      <c r="B183" s="105"/>
      <c r="C183" s="105"/>
      <c r="D183" s="105"/>
      <c r="E183" s="105"/>
      <c r="F183" s="105"/>
      <c r="G183" s="105"/>
      <c r="H183" s="105"/>
      <c r="I183" s="98"/>
      <c r="J183" s="98"/>
      <c r="K183" s="99"/>
      <c r="L183" s="100"/>
      <c r="M183" s="101"/>
      <c r="N183" s="103"/>
      <c r="O183" s="98"/>
      <c r="P183" s="98"/>
    </row>
    <row r="184" spans="1:16" s="102" customFormat="1" ht="15" customHeight="1">
      <c r="A184" s="104"/>
      <c r="B184" s="153"/>
      <c r="C184" s="153"/>
      <c r="D184" s="153"/>
      <c r="E184" s="153"/>
      <c r="F184" s="153"/>
      <c r="G184" s="153"/>
      <c r="H184" s="153"/>
      <c r="I184" s="98"/>
      <c r="J184" s="98"/>
      <c r="K184" s="99"/>
      <c r="L184" s="100"/>
      <c r="M184" s="101"/>
      <c r="N184" s="103"/>
      <c r="O184" s="98"/>
      <c r="P184" s="98"/>
    </row>
    <row r="185" spans="1:16" s="102" customFormat="1" ht="15" customHeight="1">
      <c r="A185" s="104"/>
      <c r="B185" s="153"/>
      <c r="C185" s="153"/>
      <c r="D185" s="153"/>
      <c r="E185" s="153"/>
      <c r="F185" s="153"/>
      <c r="G185" s="153"/>
      <c r="H185" s="153"/>
      <c r="I185" s="98"/>
      <c r="J185" s="98"/>
      <c r="K185" s="99"/>
      <c r="L185" s="100"/>
      <c r="M185" s="101"/>
      <c r="N185" s="103"/>
      <c r="O185" s="98"/>
      <c r="P185" s="98"/>
    </row>
    <row r="186" spans="1:16" s="69" customFormat="1" ht="15" customHeight="1">
      <c r="A186" s="92"/>
      <c r="B186" s="71"/>
      <c r="C186" s="71"/>
      <c r="D186" s="71"/>
      <c r="E186" s="71"/>
      <c r="F186" s="71"/>
      <c r="G186" s="71"/>
      <c r="H186" s="71"/>
      <c r="I186" s="76"/>
      <c r="J186" s="76"/>
      <c r="K186" s="73"/>
      <c r="L186" s="72"/>
      <c r="M186" s="77"/>
      <c r="N186" s="78"/>
      <c r="O186" s="76"/>
      <c r="P186" s="76"/>
    </row>
    <row r="187" spans="1:16" s="102" customFormat="1" ht="12.75">
      <c r="A187" s="89"/>
      <c r="B187" s="89"/>
      <c r="C187" s="89"/>
      <c r="D187" s="89"/>
      <c r="E187" s="89"/>
      <c r="F187" s="89"/>
      <c r="G187" s="89"/>
      <c r="H187" s="89"/>
      <c r="I187" s="89"/>
      <c r="J187" s="98"/>
      <c r="K187" s="99"/>
      <c r="L187" s="100"/>
      <c r="M187" s="101"/>
      <c r="N187" s="103"/>
      <c r="O187" s="98"/>
      <c r="P187" s="98"/>
    </row>
    <row r="188" spans="1:16" s="69" customFormat="1" ht="12.75">
      <c r="A188" s="152"/>
      <c r="B188" s="152"/>
      <c r="C188" s="71"/>
      <c r="I188" s="76"/>
      <c r="J188" s="76"/>
      <c r="K188" s="73"/>
      <c r="L188" s="72"/>
      <c r="M188" s="77"/>
      <c r="N188" s="78"/>
      <c r="O188" s="76"/>
      <c r="P188" s="76"/>
    </row>
    <row r="189" spans="1:16" s="91" customFormat="1" ht="12.75">
      <c r="A189" s="151"/>
      <c r="B189" s="151"/>
      <c r="C189" s="93"/>
      <c r="D189" s="93"/>
      <c r="F189" s="94"/>
      <c r="G189" s="95"/>
      <c r="M189" s="96"/>
      <c r="N189" s="97"/>
      <c r="O189" s="69"/>
      <c r="P189" s="69"/>
    </row>
    <row r="190" spans="1:16" s="91" customFormat="1" ht="12.75">
      <c r="A190" s="151"/>
      <c r="B190" s="151"/>
      <c r="C190" s="93"/>
      <c r="D190" s="93"/>
      <c r="F190" s="94"/>
      <c r="G190" s="95"/>
      <c r="M190" s="96"/>
      <c r="N190" s="97"/>
      <c r="O190" s="69"/>
      <c r="P190" s="69"/>
    </row>
    <row r="191" spans="1:16" s="91" customFormat="1" ht="12.75">
      <c r="A191" s="151"/>
      <c r="B191" s="151"/>
      <c r="C191" s="93"/>
      <c r="D191" s="93"/>
      <c r="F191" s="94"/>
      <c r="G191" s="95"/>
      <c r="M191" s="96"/>
      <c r="N191" s="97"/>
      <c r="O191" s="69"/>
      <c r="P191" s="69"/>
    </row>
    <row r="192" spans="1:16" s="91" customFormat="1" ht="12.75">
      <c r="A192" s="151"/>
      <c r="B192" s="151"/>
      <c r="C192" s="93"/>
      <c r="D192" s="93"/>
      <c r="F192" s="94"/>
      <c r="G192" s="95"/>
      <c r="M192" s="96"/>
      <c r="N192" s="97"/>
      <c r="O192" s="69"/>
      <c r="P192" s="69"/>
    </row>
    <row r="193" spans="3:16" s="91" customFormat="1" ht="12.75">
      <c r="C193" s="93"/>
      <c r="D193" s="93"/>
      <c r="F193" s="94"/>
      <c r="G193" s="95"/>
      <c r="M193" s="96"/>
      <c r="N193" s="97"/>
      <c r="O193" s="69"/>
      <c r="P193" s="69"/>
    </row>
    <row r="194" spans="3:16" s="91" customFormat="1" ht="12.75">
      <c r="C194" s="93"/>
      <c r="D194" s="93"/>
      <c r="F194" s="94"/>
      <c r="G194" s="95"/>
      <c r="M194" s="96"/>
      <c r="N194" s="97"/>
      <c r="O194" s="69"/>
      <c r="P194" s="69"/>
    </row>
    <row r="195" spans="3:16" s="91" customFormat="1" ht="12.75">
      <c r="C195" s="93"/>
      <c r="D195" s="93"/>
      <c r="F195" s="94"/>
      <c r="G195" s="95"/>
      <c r="M195" s="96"/>
      <c r="N195" s="97"/>
      <c r="O195" s="69"/>
      <c r="P195" s="69"/>
    </row>
    <row r="196" spans="3:16" s="91" customFormat="1" ht="12.75">
      <c r="C196" s="93"/>
      <c r="D196" s="93"/>
      <c r="F196" s="94"/>
      <c r="G196" s="95"/>
      <c r="M196" s="96"/>
      <c r="N196" s="97"/>
      <c r="O196" s="69"/>
      <c r="P196" s="69"/>
    </row>
    <row r="197" spans="3:16" s="91" customFormat="1" ht="12.75">
      <c r="C197" s="93"/>
      <c r="D197" s="93"/>
      <c r="F197" s="94"/>
      <c r="G197" s="95"/>
      <c r="M197" s="96"/>
      <c r="N197" s="97"/>
      <c r="O197" s="69"/>
      <c r="P197" s="69"/>
    </row>
    <row r="198" spans="3:16" s="91" customFormat="1" ht="12.75">
      <c r="C198" s="93"/>
      <c r="D198" s="93"/>
      <c r="F198" s="94"/>
      <c r="G198" s="95"/>
      <c r="M198" s="96"/>
      <c r="N198" s="97"/>
      <c r="O198" s="69"/>
      <c r="P198" s="69"/>
    </row>
    <row r="199" spans="3:16" s="91" customFormat="1" ht="12.75">
      <c r="C199" s="93"/>
      <c r="D199" s="93"/>
      <c r="F199" s="94"/>
      <c r="G199" s="95"/>
      <c r="M199" s="96"/>
      <c r="N199" s="97"/>
      <c r="O199" s="69"/>
      <c r="P199" s="69"/>
    </row>
    <row r="200" spans="3:16" s="91" customFormat="1" ht="12.75">
      <c r="C200" s="93"/>
      <c r="D200" s="93"/>
      <c r="F200" s="94"/>
      <c r="G200" s="95"/>
      <c r="M200" s="96"/>
      <c r="N200" s="97"/>
      <c r="O200" s="69"/>
      <c r="P200" s="69"/>
    </row>
    <row r="201" spans="3:16" s="91" customFormat="1" ht="12.75">
      <c r="C201" s="93"/>
      <c r="D201" s="93"/>
      <c r="F201" s="94"/>
      <c r="G201" s="95"/>
      <c r="M201" s="96"/>
      <c r="N201" s="97"/>
      <c r="O201" s="69"/>
      <c r="P201" s="69"/>
    </row>
    <row r="202" spans="3:16" s="91" customFormat="1" ht="12.75">
      <c r="C202" s="93"/>
      <c r="D202" s="93"/>
      <c r="F202" s="94"/>
      <c r="G202" s="95"/>
      <c r="M202" s="96"/>
      <c r="N202" s="97"/>
      <c r="O202" s="69"/>
      <c r="P202" s="69"/>
    </row>
    <row r="203" spans="3:16" s="91" customFormat="1" ht="12.75">
      <c r="C203" s="93"/>
      <c r="D203" s="93"/>
      <c r="F203" s="94"/>
      <c r="G203" s="95"/>
      <c r="M203" s="96"/>
      <c r="N203" s="97"/>
      <c r="O203" s="69"/>
      <c r="P203" s="69"/>
    </row>
    <row r="204" spans="3:16" s="91" customFormat="1" ht="12.75">
      <c r="C204" s="93"/>
      <c r="D204" s="93"/>
      <c r="F204" s="94"/>
      <c r="G204" s="95"/>
      <c r="M204" s="96"/>
      <c r="N204" s="97"/>
      <c r="O204" s="69"/>
      <c r="P204" s="69"/>
    </row>
    <row r="205" spans="3:16" s="91" customFormat="1" ht="12.75">
      <c r="C205" s="93"/>
      <c r="D205" s="93"/>
      <c r="F205" s="94"/>
      <c r="G205" s="95"/>
      <c r="M205" s="96"/>
      <c r="N205" s="97"/>
      <c r="O205" s="69"/>
      <c r="P205" s="69"/>
    </row>
    <row r="206" spans="3:16" s="91" customFormat="1" ht="12.75">
      <c r="C206" s="93"/>
      <c r="D206" s="93"/>
      <c r="F206" s="94"/>
      <c r="G206" s="95"/>
      <c r="M206" s="96"/>
      <c r="N206" s="97"/>
      <c r="O206" s="69"/>
      <c r="P206" s="69"/>
    </row>
    <row r="207" spans="3:16" s="91" customFormat="1" ht="12.75">
      <c r="C207" s="93"/>
      <c r="D207" s="93"/>
      <c r="F207" s="94"/>
      <c r="G207" s="95"/>
      <c r="M207" s="96"/>
      <c r="N207" s="97"/>
      <c r="O207" s="69"/>
      <c r="P207" s="69"/>
    </row>
    <row r="208" spans="3:16" s="91" customFormat="1" ht="12.75">
      <c r="C208" s="93"/>
      <c r="D208" s="93"/>
      <c r="F208" s="94"/>
      <c r="G208" s="95"/>
      <c r="M208" s="96"/>
      <c r="N208" s="97"/>
      <c r="O208" s="69"/>
      <c r="P208" s="69"/>
    </row>
    <row r="209" spans="3:16" s="91" customFormat="1" ht="12.75">
      <c r="C209" s="93"/>
      <c r="D209" s="93"/>
      <c r="F209" s="94"/>
      <c r="G209" s="95"/>
      <c r="M209" s="96"/>
      <c r="N209" s="97"/>
      <c r="O209" s="69"/>
      <c r="P209" s="69"/>
    </row>
    <row r="210" spans="3:16" s="91" customFormat="1" ht="12.75">
      <c r="C210" s="93"/>
      <c r="D210" s="93"/>
      <c r="F210" s="94"/>
      <c r="G210" s="95"/>
      <c r="M210" s="96"/>
      <c r="N210" s="97"/>
      <c r="O210" s="69"/>
      <c r="P210" s="69"/>
    </row>
    <row r="211" spans="3:16" s="91" customFormat="1" ht="12.75">
      <c r="C211" s="93"/>
      <c r="D211" s="93"/>
      <c r="F211" s="94"/>
      <c r="G211" s="95"/>
      <c r="M211" s="96"/>
      <c r="N211" s="97"/>
      <c r="O211" s="69"/>
      <c r="P211" s="69"/>
    </row>
    <row r="212" spans="3:16" s="91" customFormat="1" ht="12.75">
      <c r="C212" s="93"/>
      <c r="D212" s="93"/>
      <c r="F212" s="94"/>
      <c r="G212" s="95"/>
      <c r="M212" s="96"/>
      <c r="N212" s="97"/>
      <c r="O212" s="69"/>
      <c r="P212" s="69"/>
    </row>
    <row r="213" spans="3:16" s="91" customFormat="1" ht="12.75">
      <c r="C213" s="93"/>
      <c r="D213" s="93"/>
      <c r="F213" s="94"/>
      <c r="G213" s="95"/>
      <c r="M213" s="96"/>
      <c r="N213" s="97"/>
      <c r="O213" s="69"/>
      <c r="P213" s="69"/>
    </row>
    <row r="214" spans="3:16" s="91" customFormat="1" ht="12.75">
      <c r="C214" s="93"/>
      <c r="D214" s="93"/>
      <c r="F214" s="94"/>
      <c r="G214" s="95"/>
      <c r="M214" s="96"/>
      <c r="N214" s="97"/>
      <c r="O214" s="69"/>
      <c r="P214" s="69"/>
    </row>
    <row r="215" spans="3:16" s="91" customFormat="1" ht="12.75">
      <c r="C215" s="93"/>
      <c r="D215" s="93"/>
      <c r="F215" s="94"/>
      <c r="G215" s="95"/>
      <c r="M215" s="96"/>
      <c r="N215" s="97"/>
      <c r="O215" s="69"/>
      <c r="P215" s="69"/>
    </row>
    <row r="216" spans="3:16" s="91" customFormat="1" ht="12.75">
      <c r="C216" s="93"/>
      <c r="D216" s="93"/>
      <c r="F216" s="94"/>
      <c r="G216" s="95"/>
      <c r="M216" s="96"/>
      <c r="N216" s="97"/>
      <c r="O216" s="69"/>
      <c r="P216" s="69"/>
    </row>
    <row r="217" spans="3:16" s="91" customFormat="1" ht="12.75">
      <c r="C217" s="93"/>
      <c r="D217" s="93"/>
      <c r="F217" s="94"/>
      <c r="G217" s="95"/>
      <c r="M217" s="96"/>
      <c r="N217" s="97"/>
      <c r="O217" s="69"/>
      <c r="P217" s="69"/>
    </row>
    <row r="218" spans="3:16" s="91" customFormat="1" ht="12.75">
      <c r="C218" s="93"/>
      <c r="D218" s="93"/>
      <c r="F218" s="94"/>
      <c r="G218" s="95"/>
      <c r="M218" s="96"/>
      <c r="N218" s="97"/>
      <c r="O218" s="69"/>
      <c r="P218" s="69"/>
    </row>
    <row r="219" spans="3:16" s="91" customFormat="1" ht="12.75">
      <c r="C219" s="93"/>
      <c r="D219" s="93"/>
      <c r="F219" s="94"/>
      <c r="G219" s="95"/>
      <c r="M219" s="96"/>
      <c r="N219" s="97"/>
      <c r="O219" s="69"/>
      <c r="P219" s="69"/>
    </row>
    <row r="220" spans="3:16" s="91" customFormat="1" ht="12.75">
      <c r="C220" s="93"/>
      <c r="D220" s="93"/>
      <c r="F220" s="94"/>
      <c r="G220" s="95"/>
      <c r="M220" s="96"/>
      <c r="N220" s="97"/>
      <c r="O220" s="69"/>
      <c r="P220" s="69"/>
    </row>
    <row r="221" spans="3:16" s="91" customFormat="1" ht="12.75">
      <c r="C221" s="93"/>
      <c r="D221" s="93"/>
      <c r="F221" s="94"/>
      <c r="G221" s="95"/>
      <c r="M221" s="96"/>
      <c r="N221" s="97"/>
      <c r="O221" s="69"/>
      <c r="P221" s="69"/>
    </row>
    <row r="222" spans="3:16" s="91" customFormat="1" ht="12.75">
      <c r="C222" s="93"/>
      <c r="D222" s="93"/>
      <c r="F222" s="94"/>
      <c r="G222" s="95"/>
      <c r="M222" s="96"/>
      <c r="N222" s="97"/>
      <c r="O222" s="69"/>
      <c r="P222" s="69"/>
    </row>
    <row r="223" spans="3:16" s="91" customFormat="1" ht="12.75">
      <c r="C223" s="93"/>
      <c r="D223" s="93"/>
      <c r="F223" s="94"/>
      <c r="G223" s="95"/>
      <c r="M223" s="96"/>
      <c r="N223" s="97"/>
      <c r="O223" s="69"/>
      <c r="P223" s="69"/>
    </row>
    <row r="224" spans="3:16" s="91" customFormat="1" ht="12.75">
      <c r="C224" s="93"/>
      <c r="D224" s="93"/>
      <c r="F224" s="94"/>
      <c r="G224" s="95"/>
      <c r="M224" s="96"/>
      <c r="N224" s="97"/>
      <c r="O224" s="69"/>
      <c r="P224" s="69"/>
    </row>
    <row r="225" spans="3:16" s="91" customFormat="1" ht="12.75">
      <c r="C225" s="93"/>
      <c r="D225" s="93"/>
      <c r="F225" s="94"/>
      <c r="G225" s="95"/>
      <c r="M225" s="96"/>
      <c r="N225" s="97"/>
      <c r="O225" s="69"/>
      <c r="P225" s="69"/>
    </row>
    <row r="226" spans="3:16" s="91" customFormat="1" ht="12.75">
      <c r="C226" s="93"/>
      <c r="D226" s="93"/>
      <c r="F226" s="94"/>
      <c r="G226" s="95"/>
      <c r="M226" s="96"/>
      <c r="N226" s="97"/>
      <c r="O226" s="69"/>
      <c r="P226" s="69"/>
    </row>
    <row r="227" spans="3:16" s="91" customFormat="1" ht="12.75">
      <c r="C227" s="93"/>
      <c r="D227" s="93"/>
      <c r="F227" s="94"/>
      <c r="G227" s="95"/>
      <c r="M227" s="96"/>
      <c r="N227" s="97"/>
      <c r="O227" s="69"/>
      <c r="P227" s="69"/>
    </row>
    <row r="228" spans="3:16" s="91" customFormat="1" ht="12.75">
      <c r="C228" s="93"/>
      <c r="D228" s="93"/>
      <c r="F228" s="94"/>
      <c r="G228" s="95"/>
      <c r="M228" s="96"/>
      <c r="N228" s="97"/>
      <c r="O228" s="69"/>
      <c r="P228" s="69"/>
    </row>
    <row r="229" spans="3:16" s="91" customFormat="1" ht="12.75">
      <c r="C229" s="93"/>
      <c r="D229" s="93"/>
      <c r="F229" s="94"/>
      <c r="G229" s="95"/>
      <c r="M229" s="96"/>
      <c r="N229" s="97"/>
      <c r="O229" s="69"/>
      <c r="P229" s="69"/>
    </row>
    <row r="230" spans="3:16" s="91" customFormat="1" ht="12.75">
      <c r="C230" s="93"/>
      <c r="D230" s="93"/>
      <c r="F230" s="94"/>
      <c r="G230" s="95"/>
      <c r="M230" s="96"/>
      <c r="N230" s="97"/>
      <c r="O230" s="69"/>
      <c r="P230" s="69"/>
    </row>
    <row r="231" spans="3:16" s="91" customFormat="1" ht="12.75">
      <c r="C231" s="93"/>
      <c r="D231" s="93"/>
      <c r="F231" s="94"/>
      <c r="G231" s="95"/>
      <c r="M231" s="96"/>
      <c r="N231" s="97"/>
      <c r="O231" s="69"/>
      <c r="P231" s="69"/>
    </row>
    <row r="232" spans="3:16" s="91" customFormat="1" ht="12.75">
      <c r="C232" s="93"/>
      <c r="D232" s="93"/>
      <c r="F232" s="94"/>
      <c r="G232" s="95"/>
      <c r="M232" s="96"/>
      <c r="N232" s="97"/>
      <c r="O232" s="69"/>
      <c r="P232" s="69"/>
    </row>
    <row r="233" spans="3:16" s="91" customFormat="1" ht="12.75">
      <c r="C233" s="93"/>
      <c r="D233" s="93"/>
      <c r="F233" s="94"/>
      <c r="G233" s="95"/>
      <c r="M233" s="96"/>
      <c r="N233" s="97"/>
      <c r="O233" s="69"/>
      <c r="P233" s="69"/>
    </row>
    <row r="234" spans="3:16" s="91" customFormat="1" ht="12.75">
      <c r="C234" s="93"/>
      <c r="D234" s="93"/>
      <c r="F234" s="94"/>
      <c r="G234" s="95"/>
      <c r="M234" s="96"/>
      <c r="N234" s="97"/>
      <c r="O234" s="69"/>
      <c r="P234" s="69"/>
    </row>
    <row r="235" spans="3:16" s="91" customFormat="1" ht="12.75">
      <c r="C235" s="93"/>
      <c r="D235" s="93"/>
      <c r="F235" s="94"/>
      <c r="G235" s="95"/>
      <c r="M235" s="96"/>
      <c r="N235" s="97"/>
      <c r="O235" s="69"/>
      <c r="P235" s="69"/>
    </row>
    <row r="236" spans="3:16" s="91" customFormat="1" ht="12.75">
      <c r="C236" s="93"/>
      <c r="D236" s="93"/>
      <c r="F236" s="94"/>
      <c r="G236" s="95"/>
      <c r="M236" s="96"/>
      <c r="N236" s="97"/>
      <c r="O236" s="69"/>
      <c r="P236" s="69"/>
    </row>
    <row r="237" spans="3:16" s="91" customFormat="1" ht="12.75">
      <c r="C237" s="93"/>
      <c r="D237" s="93"/>
      <c r="F237" s="94"/>
      <c r="G237" s="95"/>
      <c r="M237" s="96"/>
      <c r="N237" s="97"/>
      <c r="O237" s="69"/>
      <c r="P237" s="69"/>
    </row>
    <row r="238" spans="3:16" s="91" customFormat="1" ht="12.75">
      <c r="C238" s="93"/>
      <c r="D238" s="93"/>
      <c r="F238" s="94"/>
      <c r="G238" s="95"/>
      <c r="M238" s="96"/>
      <c r="N238" s="97"/>
      <c r="O238" s="69"/>
      <c r="P238" s="69"/>
    </row>
    <row r="239" spans="3:16" s="91" customFormat="1" ht="12.75">
      <c r="C239" s="93"/>
      <c r="D239" s="93"/>
      <c r="F239" s="94"/>
      <c r="G239" s="95"/>
      <c r="M239" s="96"/>
      <c r="N239" s="97"/>
      <c r="O239" s="69"/>
      <c r="P239" s="69"/>
    </row>
    <row r="240" spans="3:16" s="91" customFormat="1" ht="12.75">
      <c r="C240" s="93"/>
      <c r="D240" s="93"/>
      <c r="F240" s="94"/>
      <c r="G240" s="95"/>
      <c r="M240" s="96"/>
      <c r="N240" s="97"/>
      <c r="O240" s="69"/>
      <c r="P240" s="69"/>
    </row>
    <row r="241" spans="3:16" s="91" customFormat="1" ht="12.75">
      <c r="C241" s="93"/>
      <c r="D241" s="93"/>
      <c r="F241" s="94"/>
      <c r="G241" s="95"/>
      <c r="M241" s="96"/>
      <c r="N241" s="97"/>
      <c r="O241" s="69"/>
      <c r="P241" s="69"/>
    </row>
    <row r="242" spans="3:16" s="91" customFormat="1" ht="12.75">
      <c r="C242" s="93"/>
      <c r="D242" s="93"/>
      <c r="F242" s="94"/>
      <c r="G242" s="95"/>
      <c r="M242" s="96"/>
      <c r="N242" s="97"/>
      <c r="O242" s="69"/>
      <c r="P242" s="69"/>
    </row>
    <row r="243" spans="3:16" s="91" customFormat="1" ht="12.75">
      <c r="C243" s="93"/>
      <c r="D243" s="93"/>
      <c r="F243" s="94"/>
      <c r="G243" s="95"/>
      <c r="M243" s="96"/>
      <c r="N243" s="97"/>
      <c r="O243" s="69"/>
      <c r="P243" s="69"/>
    </row>
    <row r="244" spans="3:16" s="91" customFormat="1" ht="12.75">
      <c r="C244" s="93"/>
      <c r="D244" s="93"/>
      <c r="F244" s="94"/>
      <c r="G244" s="95"/>
      <c r="M244" s="96"/>
      <c r="N244" s="97"/>
      <c r="O244" s="69"/>
      <c r="P244" s="69"/>
    </row>
    <row r="245" spans="3:16" s="91" customFormat="1" ht="12.75">
      <c r="C245" s="93"/>
      <c r="D245" s="93"/>
      <c r="F245" s="94"/>
      <c r="G245" s="95"/>
      <c r="M245" s="96"/>
      <c r="N245" s="97"/>
      <c r="O245" s="69"/>
      <c r="P245" s="69"/>
    </row>
    <row r="246" spans="3:16" s="91" customFormat="1" ht="12.75">
      <c r="C246" s="93"/>
      <c r="D246" s="93"/>
      <c r="F246" s="94"/>
      <c r="G246" s="95"/>
      <c r="M246" s="96"/>
      <c r="N246" s="97"/>
      <c r="O246" s="69"/>
      <c r="P246" s="69"/>
    </row>
    <row r="247" spans="3:16" s="91" customFormat="1" ht="12.75">
      <c r="C247" s="93"/>
      <c r="D247" s="93"/>
      <c r="F247" s="94"/>
      <c r="G247" s="95"/>
      <c r="M247" s="96"/>
      <c r="N247" s="97"/>
      <c r="O247" s="69"/>
      <c r="P247" s="69"/>
    </row>
    <row r="248" spans="3:16" s="91" customFormat="1" ht="12.75">
      <c r="C248" s="93"/>
      <c r="D248" s="93"/>
      <c r="F248" s="94"/>
      <c r="G248" s="95"/>
      <c r="M248" s="96"/>
      <c r="N248" s="97"/>
      <c r="O248" s="69"/>
      <c r="P248" s="69"/>
    </row>
    <row r="249" spans="3:16" s="91" customFormat="1" ht="12.75">
      <c r="C249" s="93"/>
      <c r="D249" s="93"/>
      <c r="F249" s="94"/>
      <c r="G249" s="95"/>
      <c r="M249" s="96"/>
      <c r="N249" s="97"/>
      <c r="O249" s="69"/>
      <c r="P249" s="69"/>
    </row>
    <row r="250" spans="3:16" s="91" customFormat="1" ht="12.75">
      <c r="C250" s="93"/>
      <c r="D250" s="93"/>
      <c r="F250" s="94"/>
      <c r="G250" s="95"/>
      <c r="M250" s="96"/>
      <c r="N250" s="97"/>
      <c r="O250" s="69"/>
      <c r="P250" s="69"/>
    </row>
    <row r="251" spans="3:16" s="91" customFormat="1" ht="12.75">
      <c r="C251" s="93"/>
      <c r="D251" s="93"/>
      <c r="F251" s="94"/>
      <c r="G251" s="95"/>
      <c r="M251" s="96"/>
      <c r="N251" s="97"/>
      <c r="O251" s="69"/>
      <c r="P251" s="69"/>
    </row>
    <row r="252" spans="3:16" s="91" customFormat="1" ht="12.75">
      <c r="C252" s="93"/>
      <c r="D252" s="93"/>
      <c r="F252" s="94"/>
      <c r="G252" s="95"/>
      <c r="M252" s="96"/>
      <c r="N252" s="97"/>
      <c r="O252" s="69"/>
      <c r="P252" s="69"/>
    </row>
    <row r="253" spans="3:16" s="91" customFormat="1" ht="12.75">
      <c r="C253" s="93"/>
      <c r="D253" s="93"/>
      <c r="F253" s="94"/>
      <c r="G253" s="95"/>
      <c r="M253" s="96"/>
      <c r="N253" s="97"/>
      <c r="O253" s="69"/>
      <c r="P253" s="69"/>
    </row>
    <row r="254" spans="3:16" s="91" customFormat="1" ht="12.75">
      <c r="C254" s="93"/>
      <c r="D254" s="93"/>
      <c r="F254" s="94"/>
      <c r="G254" s="95"/>
      <c r="M254" s="96"/>
      <c r="N254" s="97"/>
      <c r="O254" s="69"/>
      <c r="P254" s="69"/>
    </row>
    <row r="255" spans="3:16" s="91" customFormat="1" ht="12.75">
      <c r="C255" s="93"/>
      <c r="D255" s="93"/>
      <c r="F255" s="94"/>
      <c r="G255" s="95"/>
      <c r="M255" s="96"/>
      <c r="N255" s="97"/>
      <c r="O255" s="69"/>
      <c r="P255" s="69"/>
    </row>
    <row r="256" spans="3:16" s="91" customFormat="1" ht="12.75">
      <c r="C256" s="93"/>
      <c r="D256" s="93"/>
      <c r="F256" s="94"/>
      <c r="G256" s="95"/>
      <c r="M256" s="96"/>
      <c r="N256" s="97"/>
      <c r="O256" s="69"/>
      <c r="P256" s="69"/>
    </row>
    <row r="257" spans="3:16" s="91" customFormat="1" ht="12.75">
      <c r="C257" s="93"/>
      <c r="D257" s="93"/>
      <c r="F257" s="94"/>
      <c r="G257" s="95"/>
      <c r="M257" s="96"/>
      <c r="N257" s="97"/>
      <c r="O257" s="69"/>
      <c r="P257" s="69"/>
    </row>
    <row r="258" spans="3:16" s="91" customFormat="1" ht="12.75">
      <c r="C258" s="93"/>
      <c r="D258" s="93"/>
      <c r="F258" s="94"/>
      <c r="G258" s="95"/>
      <c r="M258" s="96"/>
      <c r="N258" s="97"/>
      <c r="O258" s="69"/>
      <c r="P258" s="69"/>
    </row>
    <row r="259" spans="3:16" s="91" customFormat="1" ht="12.75">
      <c r="C259" s="93"/>
      <c r="D259" s="93"/>
      <c r="F259" s="94"/>
      <c r="G259" s="95"/>
      <c r="M259" s="96"/>
      <c r="N259" s="97"/>
      <c r="O259" s="69"/>
      <c r="P259" s="69"/>
    </row>
    <row r="260" spans="3:16" s="91" customFormat="1" ht="12.75">
      <c r="C260" s="93"/>
      <c r="D260" s="93"/>
      <c r="F260" s="94"/>
      <c r="G260" s="95"/>
      <c r="M260" s="96"/>
      <c r="N260" s="97"/>
      <c r="O260" s="69"/>
      <c r="P260" s="69"/>
    </row>
    <row r="261" spans="3:16" s="91" customFormat="1" ht="12.75">
      <c r="C261" s="93"/>
      <c r="D261" s="93"/>
      <c r="F261" s="94"/>
      <c r="G261" s="95"/>
      <c r="M261" s="96"/>
      <c r="N261" s="97"/>
      <c r="O261" s="69"/>
      <c r="P261" s="69"/>
    </row>
    <row r="262" spans="3:16" s="91" customFormat="1" ht="12.75">
      <c r="C262" s="93"/>
      <c r="D262" s="93"/>
      <c r="F262" s="94"/>
      <c r="G262" s="95"/>
      <c r="M262" s="96"/>
      <c r="N262" s="97"/>
      <c r="O262" s="69"/>
      <c r="P262" s="69"/>
    </row>
    <row r="263" spans="3:16" s="91" customFormat="1" ht="12.75">
      <c r="C263" s="93"/>
      <c r="D263" s="93"/>
      <c r="F263" s="94"/>
      <c r="G263" s="95"/>
      <c r="M263" s="96"/>
      <c r="N263" s="97"/>
      <c r="O263" s="69"/>
      <c r="P263" s="69"/>
    </row>
    <row r="264" spans="3:16" s="91" customFormat="1" ht="12.75">
      <c r="C264" s="93"/>
      <c r="D264" s="93"/>
      <c r="F264" s="94"/>
      <c r="G264" s="95"/>
      <c r="M264" s="96"/>
      <c r="N264" s="97"/>
      <c r="O264" s="69"/>
      <c r="P264" s="69"/>
    </row>
    <row r="265" spans="3:16" s="91" customFormat="1" ht="12.75">
      <c r="C265" s="93"/>
      <c r="D265" s="93"/>
      <c r="F265" s="94"/>
      <c r="G265" s="95"/>
      <c r="M265" s="96"/>
      <c r="N265" s="97"/>
      <c r="O265" s="69"/>
      <c r="P265" s="69"/>
    </row>
    <row r="266" spans="3:16" s="91" customFormat="1" ht="12.75">
      <c r="C266" s="93"/>
      <c r="D266" s="93"/>
      <c r="F266" s="94"/>
      <c r="G266" s="95"/>
      <c r="M266" s="96"/>
      <c r="N266" s="97"/>
      <c r="O266" s="69"/>
      <c r="P266" s="69"/>
    </row>
    <row r="267" spans="3:16" s="91" customFormat="1" ht="12.75">
      <c r="C267" s="93"/>
      <c r="D267" s="93"/>
      <c r="F267" s="94"/>
      <c r="G267" s="95"/>
      <c r="M267" s="96"/>
      <c r="N267" s="97"/>
      <c r="O267" s="69"/>
      <c r="P267" s="69"/>
    </row>
    <row r="268" spans="3:16" s="91" customFormat="1" ht="12.75">
      <c r="C268" s="93"/>
      <c r="D268" s="93"/>
      <c r="F268" s="94"/>
      <c r="G268" s="95"/>
      <c r="M268" s="96"/>
      <c r="N268" s="97"/>
      <c r="O268" s="69"/>
      <c r="P268" s="69"/>
    </row>
    <row r="269" spans="3:16" s="91" customFormat="1" ht="12.75">
      <c r="C269" s="93"/>
      <c r="D269" s="93"/>
      <c r="F269" s="94"/>
      <c r="G269" s="95"/>
      <c r="M269" s="96"/>
      <c r="N269" s="97"/>
      <c r="O269" s="69"/>
      <c r="P269" s="69"/>
    </row>
    <row r="270" spans="3:16" s="91" customFormat="1" ht="12.75">
      <c r="C270" s="93"/>
      <c r="D270" s="93"/>
      <c r="F270" s="94"/>
      <c r="G270" s="95"/>
      <c r="M270" s="96"/>
      <c r="N270" s="97"/>
      <c r="O270" s="69"/>
      <c r="P270" s="69"/>
    </row>
    <row r="271" spans="3:16" s="91" customFormat="1" ht="12.75">
      <c r="C271" s="93"/>
      <c r="D271" s="93"/>
      <c r="F271" s="94"/>
      <c r="G271" s="95"/>
      <c r="M271" s="96"/>
      <c r="N271" s="97"/>
      <c r="O271" s="69"/>
      <c r="P271" s="69"/>
    </row>
    <row r="272" spans="3:16" s="91" customFormat="1" ht="12.75">
      <c r="C272" s="93"/>
      <c r="D272" s="93"/>
      <c r="F272" s="94"/>
      <c r="G272" s="95"/>
      <c r="M272" s="96"/>
      <c r="N272" s="97"/>
      <c r="O272" s="69"/>
      <c r="P272" s="69"/>
    </row>
    <row r="273" spans="3:16" s="91" customFormat="1" ht="12.75">
      <c r="C273" s="93"/>
      <c r="D273" s="93"/>
      <c r="F273" s="94"/>
      <c r="G273" s="95"/>
      <c r="M273" s="96"/>
      <c r="N273" s="97"/>
      <c r="O273" s="69"/>
      <c r="P273" s="69"/>
    </row>
    <row r="274" spans="3:16" s="91" customFormat="1" ht="12.75">
      <c r="C274" s="93"/>
      <c r="D274" s="93"/>
      <c r="F274" s="94"/>
      <c r="G274" s="95"/>
      <c r="M274" s="96"/>
      <c r="N274" s="97"/>
      <c r="O274" s="69"/>
      <c r="P274" s="69"/>
    </row>
    <row r="275" spans="3:16" s="91" customFormat="1" ht="12.75">
      <c r="C275" s="93"/>
      <c r="D275" s="93"/>
      <c r="F275" s="94"/>
      <c r="G275" s="95"/>
      <c r="M275" s="96"/>
      <c r="N275" s="97"/>
      <c r="O275" s="69"/>
      <c r="P275" s="69"/>
    </row>
    <row r="276" spans="3:16" s="91" customFormat="1" ht="12.75">
      <c r="C276" s="93"/>
      <c r="D276" s="93"/>
      <c r="F276" s="94"/>
      <c r="G276" s="95"/>
      <c r="M276" s="96"/>
      <c r="N276" s="97"/>
      <c r="O276" s="69"/>
      <c r="P276" s="69"/>
    </row>
    <row r="277" spans="3:16" s="91" customFormat="1" ht="12.75">
      <c r="C277" s="93"/>
      <c r="D277" s="93"/>
      <c r="F277" s="94"/>
      <c r="G277" s="95"/>
      <c r="M277" s="96"/>
      <c r="N277" s="97"/>
      <c r="O277" s="69"/>
      <c r="P277" s="69"/>
    </row>
    <row r="278" spans="3:16" s="91" customFormat="1" ht="12.75">
      <c r="C278" s="93"/>
      <c r="D278" s="93"/>
      <c r="F278" s="94"/>
      <c r="G278" s="95"/>
      <c r="M278" s="96"/>
      <c r="N278" s="97"/>
      <c r="O278" s="69"/>
      <c r="P278" s="69"/>
    </row>
    <row r="279" spans="3:16" s="91" customFormat="1" ht="12.75">
      <c r="C279" s="93"/>
      <c r="D279" s="93"/>
      <c r="F279" s="94"/>
      <c r="G279" s="95"/>
      <c r="M279" s="96"/>
      <c r="N279" s="97"/>
      <c r="O279" s="69"/>
      <c r="P279" s="69"/>
    </row>
    <row r="280" spans="3:16" s="91" customFormat="1" ht="12.75">
      <c r="C280" s="93"/>
      <c r="D280" s="93"/>
      <c r="F280" s="94"/>
      <c r="G280" s="95"/>
      <c r="M280" s="96"/>
      <c r="N280" s="97"/>
      <c r="O280" s="69"/>
      <c r="P280" s="69"/>
    </row>
    <row r="281" spans="3:16" s="91" customFormat="1" ht="12.75">
      <c r="C281" s="93"/>
      <c r="D281" s="93"/>
      <c r="F281" s="94"/>
      <c r="G281" s="95"/>
      <c r="M281" s="96"/>
      <c r="N281" s="97"/>
      <c r="O281" s="69"/>
      <c r="P281" s="69"/>
    </row>
    <row r="282" spans="3:16" s="91" customFormat="1" ht="12.75">
      <c r="C282" s="93"/>
      <c r="D282" s="93"/>
      <c r="F282" s="94"/>
      <c r="G282" s="95"/>
      <c r="M282" s="96"/>
      <c r="N282" s="97"/>
      <c r="O282" s="69"/>
      <c r="P282" s="69"/>
    </row>
    <row r="283" spans="3:16" s="91" customFormat="1" ht="12.75">
      <c r="C283" s="93"/>
      <c r="D283" s="93"/>
      <c r="F283" s="94"/>
      <c r="G283" s="95"/>
      <c r="M283" s="96"/>
      <c r="N283" s="97"/>
      <c r="O283" s="69"/>
      <c r="P283" s="69"/>
    </row>
    <row r="284" spans="3:16" s="91" customFormat="1" ht="12.75">
      <c r="C284" s="93"/>
      <c r="D284" s="93"/>
      <c r="F284" s="94"/>
      <c r="G284" s="95"/>
      <c r="M284" s="96"/>
      <c r="N284" s="97"/>
      <c r="O284" s="69"/>
      <c r="P284" s="69"/>
    </row>
    <row r="285" spans="3:16" s="91" customFormat="1" ht="12.75">
      <c r="C285" s="93"/>
      <c r="D285" s="93"/>
      <c r="F285" s="94"/>
      <c r="G285" s="95"/>
      <c r="M285" s="96"/>
      <c r="N285" s="97"/>
      <c r="O285" s="69"/>
      <c r="P285" s="69"/>
    </row>
    <row r="286" spans="3:16" s="91" customFormat="1" ht="12.75">
      <c r="C286" s="93"/>
      <c r="D286" s="93"/>
      <c r="F286" s="94"/>
      <c r="G286" s="95"/>
      <c r="M286" s="96"/>
      <c r="N286" s="97"/>
      <c r="O286" s="69"/>
      <c r="P286" s="69"/>
    </row>
    <row r="287" spans="3:16" s="91" customFormat="1" ht="12.75">
      <c r="C287" s="93"/>
      <c r="D287" s="93"/>
      <c r="F287" s="94"/>
      <c r="G287" s="95"/>
      <c r="M287" s="96"/>
      <c r="N287" s="97"/>
      <c r="O287" s="69"/>
      <c r="P287" s="69"/>
    </row>
    <row r="288" spans="3:16" s="91" customFormat="1" ht="12.75">
      <c r="C288" s="93"/>
      <c r="D288" s="93"/>
      <c r="F288" s="94"/>
      <c r="G288" s="95"/>
      <c r="M288" s="96"/>
      <c r="N288" s="97"/>
      <c r="O288" s="69"/>
      <c r="P288" s="69"/>
    </row>
    <row r="289" spans="3:16" s="91" customFormat="1" ht="12.75">
      <c r="C289" s="93"/>
      <c r="D289" s="93"/>
      <c r="F289" s="94"/>
      <c r="G289" s="95"/>
      <c r="M289" s="96"/>
      <c r="N289" s="97"/>
      <c r="O289" s="69"/>
      <c r="P289" s="69"/>
    </row>
    <row r="290" spans="3:16" s="91" customFormat="1" ht="12.75">
      <c r="C290" s="93"/>
      <c r="D290" s="93"/>
      <c r="F290" s="94"/>
      <c r="G290" s="95"/>
      <c r="M290" s="96"/>
      <c r="N290" s="97"/>
      <c r="O290" s="69"/>
      <c r="P290" s="69"/>
    </row>
    <row r="291" spans="3:16" s="91" customFormat="1" ht="12.75">
      <c r="C291" s="93"/>
      <c r="D291" s="93"/>
      <c r="F291" s="94"/>
      <c r="G291" s="95"/>
      <c r="M291" s="96"/>
      <c r="N291" s="97"/>
      <c r="O291" s="69"/>
      <c r="P291" s="69"/>
    </row>
    <row r="292" spans="3:16" s="91" customFormat="1" ht="12.75">
      <c r="C292" s="93"/>
      <c r="D292" s="93"/>
      <c r="F292" s="94"/>
      <c r="G292" s="95"/>
      <c r="M292" s="96"/>
      <c r="N292" s="97"/>
      <c r="O292" s="69"/>
      <c r="P292" s="69"/>
    </row>
    <row r="293" spans="3:16" s="91" customFormat="1" ht="12.75">
      <c r="C293" s="93"/>
      <c r="D293" s="93"/>
      <c r="F293" s="94"/>
      <c r="G293" s="95"/>
      <c r="M293" s="96"/>
      <c r="N293" s="97"/>
      <c r="O293" s="69"/>
      <c r="P293" s="69"/>
    </row>
    <row r="294" spans="3:16" s="91" customFormat="1" ht="12.75">
      <c r="C294" s="93"/>
      <c r="D294" s="93"/>
      <c r="F294" s="94"/>
      <c r="G294" s="95"/>
      <c r="M294" s="96"/>
      <c r="N294" s="97"/>
      <c r="O294" s="69"/>
      <c r="P294" s="69"/>
    </row>
    <row r="295" spans="3:16" s="91" customFormat="1" ht="12.75">
      <c r="C295" s="93"/>
      <c r="D295" s="93"/>
      <c r="F295" s="94"/>
      <c r="G295" s="95"/>
      <c r="M295" s="96"/>
      <c r="N295" s="97"/>
      <c r="O295" s="69"/>
      <c r="P295" s="69"/>
    </row>
    <row r="296" spans="3:16" s="91" customFormat="1" ht="12.75">
      <c r="C296" s="93"/>
      <c r="D296" s="93"/>
      <c r="F296" s="94"/>
      <c r="G296" s="95"/>
      <c r="M296" s="96"/>
      <c r="N296" s="97"/>
      <c r="O296" s="69"/>
      <c r="P296" s="69"/>
    </row>
    <row r="297" spans="3:16" s="91" customFormat="1" ht="12.75">
      <c r="C297" s="93"/>
      <c r="D297" s="93"/>
      <c r="F297" s="94"/>
      <c r="G297" s="95"/>
      <c r="M297" s="96"/>
      <c r="N297" s="97"/>
      <c r="O297" s="69"/>
      <c r="P297" s="69"/>
    </row>
    <row r="298" spans="3:16" s="91" customFormat="1" ht="12.75">
      <c r="C298" s="93"/>
      <c r="D298" s="93"/>
      <c r="F298" s="94"/>
      <c r="G298" s="95"/>
      <c r="M298" s="96"/>
      <c r="N298" s="97"/>
      <c r="O298" s="69"/>
      <c r="P298" s="69"/>
    </row>
  </sheetData>
  <mergeCells count="378">
    <mergeCell ref="S161:S163"/>
    <mergeCell ref="N76:N78"/>
    <mergeCell ref="N161:N163"/>
    <mergeCell ref="N111:N113"/>
    <mergeCell ref="N114:N116"/>
    <mergeCell ref="N117:N119"/>
    <mergeCell ref="N120:N122"/>
    <mergeCell ref="A128:S128"/>
    <mergeCell ref="A136:S136"/>
    <mergeCell ref="M161:M163"/>
    <mergeCell ref="S126:S127"/>
    <mergeCell ref="A192:B192"/>
    <mergeCell ref="N35:N37"/>
    <mergeCell ref="N38:N40"/>
    <mergeCell ref="N42:N44"/>
    <mergeCell ref="N46:N48"/>
    <mergeCell ref="N49:N51"/>
    <mergeCell ref="N52:N54"/>
    <mergeCell ref="N55:N57"/>
    <mergeCell ref="N58:N60"/>
    <mergeCell ref="N61:N63"/>
    <mergeCell ref="A181:I181"/>
    <mergeCell ref="A188:B188"/>
    <mergeCell ref="A189:B189"/>
    <mergeCell ref="A190:B190"/>
    <mergeCell ref="B182:H182"/>
    <mergeCell ref="B184:H184"/>
    <mergeCell ref="B185:H185"/>
    <mergeCell ref="A191:B191"/>
    <mergeCell ref="A179:I179"/>
    <mergeCell ref="A33:A34"/>
    <mergeCell ref="R42:R44"/>
    <mergeCell ref="M111:M113"/>
    <mergeCell ref="O111:O113"/>
    <mergeCell ref="P111:P113"/>
    <mergeCell ref="R111:R113"/>
    <mergeCell ref="A35:A37"/>
    <mergeCell ref="B46:B48"/>
    <mergeCell ref="B90:B91"/>
    <mergeCell ref="B42:B44"/>
    <mergeCell ref="A84:A86"/>
    <mergeCell ref="A81:A83"/>
    <mergeCell ref="A76:A78"/>
    <mergeCell ref="A73:A75"/>
    <mergeCell ref="A69:A71"/>
    <mergeCell ref="A65:A67"/>
    <mergeCell ref="B52:B54"/>
    <mergeCell ref="B49:B51"/>
    <mergeCell ref="A101:A103"/>
    <mergeCell ref="B96:B98"/>
    <mergeCell ref="A96:A98"/>
    <mergeCell ref="B104:B107"/>
    <mergeCell ref="B101:B103"/>
    <mergeCell ref="B35:B37"/>
    <mergeCell ref="B81:B83"/>
    <mergeCell ref="B84:B86"/>
    <mergeCell ref="B76:B78"/>
    <mergeCell ref="B73:B75"/>
    <mergeCell ref="B58:B60"/>
    <mergeCell ref="B38:B40"/>
    <mergeCell ref="B55:B57"/>
    <mergeCell ref="B69:B71"/>
    <mergeCell ref="B65:B67"/>
    <mergeCell ref="B61:B63"/>
    <mergeCell ref="J58:J60"/>
    <mergeCell ref="I65:I67"/>
    <mergeCell ref="I69:I71"/>
    <mergeCell ref="J65:J67"/>
    <mergeCell ref="J69:J71"/>
    <mergeCell ref="H61:H63"/>
    <mergeCell ref="H65:H67"/>
    <mergeCell ref="J55:J57"/>
    <mergeCell ref="J52:J54"/>
    <mergeCell ref="J49:J51"/>
    <mergeCell ref="J61:J63"/>
    <mergeCell ref="A111:A113"/>
    <mergeCell ref="A108:A110"/>
    <mergeCell ref="A90:A91"/>
    <mergeCell ref="B117:B119"/>
    <mergeCell ref="B114:B116"/>
    <mergeCell ref="A117:A119"/>
    <mergeCell ref="A114:A116"/>
    <mergeCell ref="B111:B113"/>
    <mergeCell ref="B108:B110"/>
    <mergeCell ref="A104:A107"/>
    <mergeCell ref="A61:A63"/>
    <mergeCell ref="A46:A48"/>
    <mergeCell ref="A42:A44"/>
    <mergeCell ref="A58:A60"/>
    <mergeCell ref="A38:A40"/>
    <mergeCell ref="A55:A57"/>
    <mergeCell ref="A49:A51"/>
    <mergeCell ref="A52:A54"/>
    <mergeCell ref="J120:J122"/>
    <mergeCell ref="I120:I122"/>
    <mergeCell ref="N126:N127"/>
    <mergeCell ref="K126:K127"/>
    <mergeCell ref="L126:L127"/>
    <mergeCell ref="K120:K122"/>
    <mergeCell ref="L120:L122"/>
    <mergeCell ref="I126:I127"/>
    <mergeCell ref="K81:K83"/>
    <mergeCell ref="N84:N86"/>
    <mergeCell ref="N90:N91"/>
    <mergeCell ref="N96:N98"/>
    <mergeCell ref="L81:L83"/>
    <mergeCell ref="L84:L86"/>
    <mergeCell ref="K84:K86"/>
    <mergeCell ref="M96:M98"/>
    <mergeCell ref="R76:R78"/>
    <mergeCell ref="M73:M75"/>
    <mergeCell ref="O73:O75"/>
    <mergeCell ref="P73:P75"/>
    <mergeCell ref="R73:R75"/>
    <mergeCell ref="Q73:Q75"/>
    <mergeCell ref="M76:M78"/>
    <mergeCell ref="O76:O78"/>
    <mergeCell ref="N73:N75"/>
    <mergeCell ref="O55:O57"/>
    <mergeCell ref="P55:P57"/>
    <mergeCell ref="M58:M60"/>
    <mergeCell ref="O58:O60"/>
    <mergeCell ref="P58:P60"/>
    <mergeCell ref="L46:L48"/>
    <mergeCell ref="K49:K51"/>
    <mergeCell ref="L49:L51"/>
    <mergeCell ref="M55:M57"/>
    <mergeCell ref="K52:K54"/>
    <mergeCell ref="K55:K57"/>
    <mergeCell ref="L55:L57"/>
    <mergeCell ref="R46:R48"/>
    <mergeCell ref="R38:R40"/>
    <mergeCell ref="J38:J40"/>
    <mergeCell ref="K38:K40"/>
    <mergeCell ref="L38:L40"/>
    <mergeCell ref="J42:J44"/>
    <mergeCell ref="K42:K44"/>
    <mergeCell ref="L42:L44"/>
    <mergeCell ref="J46:J48"/>
    <mergeCell ref="K46:K48"/>
    <mergeCell ref="Q61:Q63"/>
    <mergeCell ref="Q65:Q67"/>
    <mergeCell ref="R49:R51"/>
    <mergeCell ref="M35:M37"/>
    <mergeCell ref="O35:O37"/>
    <mergeCell ref="P35:P37"/>
    <mergeCell ref="R35:R37"/>
    <mergeCell ref="M49:M51"/>
    <mergeCell ref="O49:O51"/>
    <mergeCell ref="P49:P51"/>
    <mergeCell ref="Q35:Q37"/>
    <mergeCell ref="Q84:Q86"/>
    <mergeCell ref="Q52:Q54"/>
    <mergeCell ref="Q76:Q78"/>
    <mergeCell ref="Q38:Q40"/>
    <mergeCell ref="Q42:Q44"/>
    <mergeCell ref="Q46:Q48"/>
    <mergeCell ref="Q49:Q51"/>
    <mergeCell ref="Q55:Q57"/>
    <mergeCell ref="Q58:Q60"/>
    <mergeCell ref="I81:I83"/>
    <mergeCell ref="J126:J127"/>
    <mergeCell ref="Q120:Q122"/>
    <mergeCell ref="Q126:Q127"/>
    <mergeCell ref="Q108:Q110"/>
    <mergeCell ref="Q111:Q113"/>
    <mergeCell ref="Q114:Q116"/>
    <mergeCell ref="Q117:Q119"/>
    <mergeCell ref="I84:I86"/>
    <mergeCell ref="J84:J86"/>
    <mergeCell ref="I38:I40"/>
    <mergeCell ref="I42:I44"/>
    <mergeCell ref="I46:I48"/>
    <mergeCell ref="I49:I51"/>
    <mergeCell ref="I52:I54"/>
    <mergeCell ref="I55:I57"/>
    <mergeCell ref="I58:I60"/>
    <mergeCell ref="I61:I63"/>
    <mergeCell ref="I73:I75"/>
    <mergeCell ref="I76:I78"/>
    <mergeCell ref="J73:J75"/>
    <mergeCell ref="K73:K75"/>
    <mergeCell ref="L76:L78"/>
    <mergeCell ref="L73:L75"/>
    <mergeCell ref="J76:J78"/>
    <mergeCell ref="K76:K78"/>
    <mergeCell ref="J81:J83"/>
    <mergeCell ref="R90:R91"/>
    <mergeCell ref="P90:P91"/>
    <mergeCell ref="O90:O91"/>
    <mergeCell ref="M90:M91"/>
    <mergeCell ref="Q90:Q91"/>
    <mergeCell ref="R81:R83"/>
    <mergeCell ref="M84:M86"/>
    <mergeCell ref="O84:O86"/>
    <mergeCell ref="P84:P86"/>
    <mergeCell ref="P46:P48"/>
    <mergeCell ref="O46:O48"/>
    <mergeCell ref="M46:M48"/>
    <mergeCell ref="M42:M44"/>
    <mergeCell ref="O42:O44"/>
    <mergeCell ref="P42:P44"/>
    <mergeCell ref="I35:I37"/>
    <mergeCell ref="J35:J37"/>
    <mergeCell ref="K35:K37"/>
    <mergeCell ref="L35:L37"/>
    <mergeCell ref="M38:M40"/>
    <mergeCell ref="O38:O40"/>
    <mergeCell ref="P38:P40"/>
    <mergeCell ref="M69:M71"/>
    <mergeCell ref="O69:O71"/>
    <mergeCell ref="P69:P71"/>
    <mergeCell ref="M65:M67"/>
    <mergeCell ref="O65:O67"/>
    <mergeCell ref="P65:P67"/>
    <mergeCell ref="M61:M63"/>
    <mergeCell ref="L65:L67"/>
    <mergeCell ref="R69:R71"/>
    <mergeCell ref="R65:R67"/>
    <mergeCell ref="K69:K71"/>
    <mergeCell ref="L69:L71"/>
    <mergeCell ref="Q69:Q71"/>
    <mergeCell ref="N65:N67"/>
    <mergeCell ref="N69:N71"/>
    <mergeCell ref="R61:R63"/>
    <mergeCell ref="R58:R60"/>
    <mergeCell ref="R55:R57"/>
    <mergeCell ref="R52:R54"/>
    <mergeCell ref="P52:P54"/>
    <mergeCell ref="O52:O54"/>
    <mergeCell ref="M52:M54"/>
    <mergeCell ref="L52:L54"/>
    <mergeCell ref="K58:K60"/>
    <mergeCell ref="L58:L60"/>
    <mergeCell ref="O81:O83"/>
    <mergeCell ref="P81:P83"/>
    <mergeCell ref="O61:O63"/>
    <mergeCell ref="P61:P63"/>
    <mergeCell ref="K61:K63"/>
    <mergeCell ref="L61:L63"/>
    <mergeCell ref="P76:P78"/>
    <mergeCell ref="K65:K67"/>
    <mergeCell ref="R84:R86"/>
    <mergeCell ref="Q81:Q83"/>
    <mergeCell ref="M81:M83"/>
    <mergeCell ref="N81:N83"/>
    <mergeCell ref="I90:I91"/>
    <mergeCell ref="K90:K91"/>
    <mergeCell ref="L90:L91"/>
    <mergeCell ref="I96:I98"/>
    <mergeCell ref="J96:J98"/>
    <mergeCell ref="K96:K98"/>
    <mergeCell ref="L96:L98"/>
    <mergeCell ref="J90:J91"/>
    <mergeCell ref="O96:O98"/>
    <mergeCell ref="P96:P98"/>
    <mergeCell ref="R96:R98"/>
    <mergeCell ref="Q96:Q98"/>
    <mergeCell ref="I101:I103"/>
    <mergeCell ref="J101:J103"/>
    <mergeCell ref="K101:K103"/>
    <mergeCell ref="L101:L103"/>
    <mergeCell ref="M101:M103"/>
    <mergeCell ref="O101:O103"/>
    <mergeCell ref="P101:P103"/>
    <mergeCell ref="R101:R103"/>
    <mergeCell ref="Q101:Q103"/>
    <mergeCell ref="N101:N103"/>
    <mergeCell ref="I104:I107"/>
    <mergeCell ref="J104:J107"/>
    <mergeCell ref="K104:K107"/>
    <mergeCell ref="L104:L107"/>
    <mergeCell ref="M104:M107"/>
    <mergeCell ref="O104:O107"/>
    <mergeCell ref="P104:P107"/>
    <mergeCell ref="R104:R107"/>
    <mergeCell ref="Q104:Q107"/>
    <mergeCell ref="N104:N107"/>
    <mergeCell ref="I108:I110"/>
    <mergeCell ref="J108:J110"/>
    <mergeCell ref="K108:K110"/>
    <mergeCell ref="L108:L110"/>
    <mergeCell ref="M108:M110"/>
    <mergeCell ref="O108:O110"/>
    <mergeCell ref="P108:P110"/>
    <mergeCell ref="R108:R110"/>
    <mergeCell ref="N108:N110"/>
    <mergeCell ref="R126:R127"/>
    <mergeCell ref="K161:K163"/>
    <mergeCell ref="O161:O163"/>
    <mergeCell ref="R161:R163"/>
    <mergeCell ref="P161:P163"/>
    <mergeCell ref="M126:M127"/>
    <mergeCell ref="O126:O127"/>
    <mergeCell ref="P126:P127"/>
    <mergeCell ref="L161:L163"/>
    <mergeCell ref="Q161:Q163"/>
    <mergeCell ref="R114:R116"/>
    <mergeCell ref="R117:R119"/>
    <mergeCell ref="P114:P116"/>
    <mergeCell ref="O114:O116"/>
    <mergeCell ref="P117:P119"/>
    <mergeCell ref="I111:I113"/>
    <mergeCell ref="J111:J113"/>
    <mergeCell ref="K111:K113"/>
    <mergeCell ref="L111:L113"/>
    <mergeCell ref="L114:L116"/>
    <mergeCell ref="K114:K116"/>
    <mergeCell ref="J114:J116"/>
    <mergeCell ref="I114:I116"/>
    <mergeCell ref="I117:I119"/>
    <mergeCell ref="J117:J119"/>
    <mergeCell ref="K117:K119"/>
    <mergeCell ref="L117:L119"/>
    <mergeCell ref="H35:H37"/>
    <mergeCell ref="H38:H40"/>
    <mergeCell ref="H42:H44"/>
    <mergeCell ref="H46:H48"/>
    <mergeCell ref="H49:H51"/>
    <mergeCell ref="H52:H54"/>
    <mergeCell ref="H55:H57"/>
    <mergeCell ref="H58:H60"/>
    <mergeCell ref="H69:H71"/>
    <mergeCell ref="H73:H75"/>
    <mergeCell ref="H76:H78"/>
    <mergeCell ref="H81:H83"/>
    <mergeCell ref="H84:H86"/>
    <mergeCell ref="H90:H91"/>
    <mergeCell ref="H96:H98"/>
    <mergeCell ref="H101:H103"/>
    <mergeCell ref="H104:H107"/>
    <mergeCell ref="H108:H110"/>
    <mergeCell ref="H111:H113"/>
    <mergeCell ref="H114:H116"/>
    <mergeCell ref="H117:H119"/>
    <mergeCell ref="H120:H122"/>
    <mergeCell ref="H161:H163"/>
    <mergeCell ref="A151:A152"/>
    <mergeCell ref="B120:B122"/>
    <mergeCell ref="H126:H127"/>
    <mergeCell ref="A126:A127"/>
    <mergeCell ref="A120:A122"/>
    <mergeCell ref="J161:J163"/>
    <mergeCell ref="I161:I163"/>
    <mergeCell ref="A161:A163"/>
    <mergeCell ref="B126:B127"/>
    <mergeCell ref="S35:S37"/>
    <mergeCell ref="S38:S40"/>
    <mergeCell ref="S42:S44"/>
    <mergeCell ref="S46:S48"/>
    <mergeCell ref="S49:S51"/>
    <mergeCell ref="S52:S54"/>
    <mergeCell ref="S55:S57"/>
    <mergeCell ref="S58:S60"/>
    <mergeCell ref="S61:S63"/>
    <mergeCell ref="S65:S67"/>
    <mergeCell ref="S69:S71"/>
    <mergeCell ref="S73:S75"/>
    <mergeCell ref="S76:S78"/>
    <mergeCell ref="S90:S91"/>
    <mergeCell ref="M120:M122"/>
    <mergeCell ref="O120:O122"/>
    <mergeCell ref="P120:P122"/>
    <mergeCell ref="S96:S98"/>
    <mergeCell ref="S101:S103"/>
    <mergeCell ref="S104:S107"/>
    <mergeCell ref="S108:S110"/>
    <mergeCell ref="O117:O119"/>
    <mergeCell ref="R120:R122"/>
    <mergeCell ref="M114:M116"/>
    <mergeCell ref="M117:M119"/>
    <mergeCell ref="A2:S2"/>
    <mergeCell ref="S111:S113"/>
    <mergeCell ref="S114:S116"/>
    <mergeCell ref="S117:S119"/>
    <mergeCell ref="S120:S122"/>
    <mergeCell ref="S81:S83"/>
    <mergeCell ref="S84:S86"/>
  </mergeCells>
  <printOptions/>
  <pageMargins left="0.2" right="0.2" top="0.3937007874015748" bottom="0.984251968503937" header="0.3937007874015748" footer="0.5118110236220472"/>
  <pageSetup fitToHeight="3" fitToWidth="1" horizontalDpi="600" verticalDpi="600" orientation="landscape" paperSize="8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sgarritano</dc:creator>
  <cp:keywords/>
  <dc:description/>
  <cp:lastModifiedBy>bc57</cp:lastModifiedBy>
  <cp:lastPrinted>2014-08-01T09:57:16Z</cp:lastPrinted>
  <dcterms:created xsi:type="dcterms:W3CDTF">2010-10-01T10:27:46Z</dcterms:created>
  <dcterms:modified xsi:type="dcterms:W3CDTF">2014-08-01T10:04:02Z</dcterms:modified>
  <cp:category/>
  <cp:version/>
  <cp:contentType/>
  <cp:contentStatus/>
</cp:coreProperties>
</file>